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CC32" lockStructure="1"/>
  <bookViews>
    <workbookView xWindow="0" yWindow="0" windowWidth="9990" windowHeight="6000"/>
  </bookViews>
  <sheets>
    <sheet name="Uitleg" sheetId="8" r:id="rId1"/>
    <sheet name="Opdracht" sheetId="1" r:id="rId2"/>
    <sheet name="tip1" sheetId="3" r:id="rId3"/>
    <sheet name="tip2" sheetId="2" r:id="rId4"/>
    <sheet name="tip3" sheetId="4" r:id="rId5"/>
    <sheet name="tip4" sheetId="5" r:id="rId6"/>
    <sheet name="tip5" sheetId="6" r:id="rId7"/>
    <sheet name="tip6" sheetId="7" r:id="rId8"/>
    <sheet name="tip7" sheetId="9" r:id="rId9"/>
  </sheets>
  <calcPr calcId="145621"/>
</workbook>
</file>

<file path=xl/calcChain.xml><?xml version="1.0" encoding="utf-8"?>
<calcChain xmlns="http://schemas.openxmlformats.org/spreadsheetml/2006/main">
  <c r="K4" i="1" l="1"/>
  <c r="J4" i="1" s="1"/>
  <c r="K5" i="1"/>
  <c r="J5" i="1" s="1"/>
  <c r="K6" i="1"/>
  <c r="J6" i="1" s="1"/>
  <c r="I7" i="1"/>
  <c r="K9" i="1"/>
  <c r="J9" i="1" s="1"/>
  <c r="K10" i="1"/>
  <c r="J10" i="1" s="1"/>
  <c r="K11" i="1"/>
  <c r="J11" i="1" s="1"/>
  <c r="K12" i="1"/>
  <c r="J12" i="1" s="1"/>
  <c r="K13" i="1"/>
  <c r="J13" i="1" s="1"/>
  <c r="K14" i="1"/>
  <c r="J14" i="1" s="1"/>
  <c r="I15" i="1"/>
  <c r="I16" i="1"/>
  <c r="K19" i="1"/>
  <c r="J19" i="1" s="1"/>
  <c r="K20" i="1"/>
  <c r="J20" i="1" s="1"/>
  <c r="K21" i="1"/>
  <c r="J21" i="1" s="1"/>
  <c r="K22" i="1"/>
  <c r="J22" i="1" s="1"/>
  <c r="K23" i="1"/>
  <c r="J23" i="1" s="1"/>
  <c r="I24" i="1"/>
  <c r="K24" i="1"/>
  <c r="I25" i="1"/>
  <c r="K25" i="1"/>
  <c r="K26" i="1"/>
  <c r="K27" i="1"/>
  <c r="K28" i="1"/>
  <c r="K29" i="1"/>
  <c r="K30" i="1"/>
  <c r="K31" i="1"/>
  <c r="G32" i="1"/>
  <c r="I32" i="1"/>
  <c r="G33" i="1"/>
  <c r="I33" i="1"/>
  <c r="G34" i="1"/>
  <c r="I34" i="1"/>
  <c r="G35" i="1"/>
  <c r="I35" i="1"/>
  <c r="G36" i="1"/>
  <c r="I36" i="1"/>
  <c r="H3" i="2"/>
  <c r="D3" i="4"/>
  <c r="D5" i="4"/>
  <c r="D3" i="6"/>
  <c r="D5" i="6"/>
  <c r="F3" i="9"/>
</calcChain>
</file>

<file path=xl/sharedStrings.xml><?xml version="1.0" encoding="utf-8"?>
<sst xmlns="http://schemas.openxmlformats.org/spreadsheetml/2006/main" count="107" uniqueCount="87">
  <si>
    <t>Inventaris</t>
  </si>
  <si>
    <t>Eigen vermogen</t>
  </si>
  <si>
    <t>Voorraad</t>
  </si>
  <si>
    <t>Liquide middelen</t>
  </si>
  <si>
    <t>Crediteuren</t>
  </si>
  <si>
    <t>als volgt uit:</t>
  </si>
  <si>
    <t>Liquiditeitsbegroting</t>
  </si>
  <si>
    <t>Ontvangsten</t>
  </si>
  <si>
    <t>Contante verkopen</t>
  </si>
  <si>
    <t>Uitgaven</t>
  </si>
  <si>
    <t>Betaald aan cred.</t>
  </si>
  <si>
    <t>Aflossing</t>
  </si>
  <si>
    <t>Rente</t>
  </si>
  <si>
    <t>Saldo liquide middelen</t>
  </si>
  <si>
    <t xml:space="preserve">Brutowinst in procenten  van de  verkoopprijs </t>
  </si>
  <si>
    <t xml:space="preserve">Crediteurentermijn in maanden  </t>
  </si>
  <si>
    <t>Tip</t>
  </si>
  <si>
    <t>Crediteuren beginbalans</t>
  </si>
  <si>
    <t>X</t>
  </si>
  <si>
    <t>=</t>
  </si>
  <si>
    <t>Betaald aan crediteuren</t>
  </si>
  <si>
    <t>x</t>
  </si>
  <si>
    <t>inkopen op rekening</t>
  </si>
  <si>
    <t>Uitwerkingen:</t>
  </si>
  <si>
    <t>Terug</t>
  </si>
  <si>
    <t>Resultatenbegroting</t>
  </si>
  <si>
    <t>Omzet</t>
  </si>
  <si>
    <t>Liq. mid.</t>
  </si>
  <si>
    <t>Eigen verm.</t>
  </si>
  <si>
    <t>Cred.</t>
  </si>
  <si>
    <t>Voorraad beginbalans</t>
  </si>
  <si>
    <t>Inkopen</t>
  </si>
  <si>
    <t>Voorraad eindbalans</t>
  </si>
  <si>
    <t>Inkoopw. verkopen (kostprijs)</t>
  </si>
  <si>
    <t>Debiteuren eindbalans</t>
  </si>
  <si>
    <t>Verkopen op rekening</t>
  </si>
  <si>
    <t>Eigen vermogen beginbalans</t>
  </si>
  <si>
    <t>Eigen vermogen eindbalans</t>
  </si>
  <si>
    <t>Inkopen op rekening</t>
  </si>
  <si>
    <t>Crediteuren eindbalans</t>
  </si>
  <si>
    <t>Veel succes</t>
  </si>
  <si>
    <t>Als je ergens niet uitkomt kun je deze tips aanklikken voor extra informatie.</t>
  </si>
  <si>
    <t>Klik hier om te beginnen</t>
  </si>
  <si>
    <t>Winkelpand</t>
  </si>
  <si>
    <t>7,2% hypotheek o/g</t>
  </si>
  <si>
    <t>Overig kort vreemd verm.</t>
  </si>
  <si>
    <t>Omzet (contant)</t>
  </si>
  <si>
    <t xml:space="preserve">Inkopen op rekening </t>
  </si>
  <si>
    <t>Hyp.rente achteraf te betalen op 30/6 en 31/12</t>
  </si>
  <si>
    <t>Brutolonen, exclusief 8% vakantietoeslag, per maand</t>
  </si>
  <si>
    <t>Premiepercentage sociale lasten voor de werkgever</t>
  </si>
  <si>
    <t>Afschrijvingskosten winkelpand</t>
  </si>
  <si>
    <t xml:space="preserve">Afschrijvingskosten inventaris  </t>
  </si>
  <si>
    <t>Overige kortlopende schulden</t>
  </si>
  <si>
    <t>Lening</t>
  </si>
  <si>
    <t>Lonen</t>
  </si>
  <si>
    <t>Vakantie toeslag</t>
  </si>
  <si>
    <t>Premies</t>
  </si>
  <si>
    <t>Afschrijvingen</t>
  </si>
  <si>
    <t>Lonen etc.</t>
  </si>
  <si>
    <t>Winkelp.</t>
  </si>
  <si>
    <t>7,2% hyp.</t>
  </si>
  <si>
    <t>Overig kvv</t>
  </si>
  <si>
    <t>Er is dus 2000 euro bij geleend</t>
  </si>
  <si>
    <t>De overige kortlopende schulden zijn eind 2003  9000 euro.</t>
  </si>
  <si>
    <t>Betaald in 2003</t>
  </si>
  <si>
    <t xml:space="preserve">Rente over 2003: </t>
  </si>
  <si>
    <t>(7,2% van 84000)/2</t>
  </si>
  <si>
    <t>(7,2% van 81000)/2</t>
  </si>
  <si>
    <t>Winst/verlies</t>
  </si>
  <si>
    <t>Privé opname/storting</t>
  </si>
  <si>
    <t>Inkoopwaarde</t>
  </si>
  <si>
    <t>Gevraagd:</t>
  </si>
  <si>
    <r>
      <t xml:space="preserve">Op het blad </t>
    </r>
    <r>
      <rPr>
        <b/>
        <sz val="20"/>
        <rFont val="Arial"/>
        <family val="2"/>
      </rPr>
      <t xml:space="preserve">opdracht </t>
    </r>
    <r>
      <rPr>
        <sz val="20"/>
        <rFont val="Arial"/>
        <family val="2"/>
      </rPr>
      <t>staat aan de linkerkant van het blad de gegevens en daaronder de vragen.</t>
    </r>
  </si>
  <si>
    <r>
      <t xml:space="preserve">Aan de rechterkant van het blad staan de uitwerkingen. In de </t>
    </r>
    <r>
      <rPr>
        <b/>
        <sz val="20"/>
        <rFont val="Arial"/>
        <family val="2"/>
      </rPr>
      <t xml:space="preserve">gele </t>
    </r>
    <r>
      <rPr>
        <sz val="20"/>
        <rFont val="Arial"/>
        <family val="2"/>
      </rPr>
      <t>cellen kun je een getal invoeren.</t>
    </r>
  </si>
  <si>
    <r>
      <t>Er verschijnt dan steeds goed of fout. Ook staan bij de uitwerkingen</t>
    </r>
    <r>
      <rPr>
        <b/>
        <sz val="20"/>
        <rFont val="Arial"/>
        <family val="2"/>
      </rPr>
      <t xml:space="preserve"> tips</t>
    </r>
    <r>
      <rPr>
        <sz val="20"/>
        <rFont val="Arial"/>
        <family val="2"/>
      </rPr>
      <t>.</t>
    </r>
  </si>
  <si>
    <t>Balans per 31 december 2013 ( in euro's)</t>
  </si>
  <si>
    <t xml:space="preserve">De balans van een winkelorganisatie ziet er per 31 dec. 2012 </t>
  </si>
  <si>
    <r>
      <t>Prognoses voor 2013 (in euro's)</t>
    </r>
    <r>
      <rPr>
        <sz val="10"/>
        <rFont val="Arial"/>
        <family val="2"/>
      </rPr>
      <t>:</t>
    </r>
  </si>
  <si>
    <t>Verdere gegevens per 31/12 2013:</t>
  </si>
  <si>
    <r>
      <rPr>
        <b/>
        <sz val="11"/>
        <rFont val="Arial"/>
        <family val="2"/>
      </rPr>
      <t>1</t>
    </r>
    <r>
      <rPr>
        <sz val="11"/>
        <rFont val="Arial"/>
        <family val="2"/>
      </rPr>
      <t xml:space="preserve"> Bereken het verwachte saldo liquide middelen per 31 dec. 2013</t>
    </r>
  </si>
  <si>
    <t>Aflossing hypothecaire lening per 30 juni 2013</t>
  </si>
  <si>
    <r>
      <rPr>
        <b/>
        <sz val="11"/>
        <rFont val="Arial"/>
        <family val="2"/>
      </rPr>
      <t>2</t>
    </r>
    <r>
      <rPr>
        <sz val="11"/>
        <rFont val="Arial"/>
        <family val="2"/>
      </rPr>
      <t xml:space="preserve"> Bereken het verwachte resultaat over 2013</t>
    </r>
  </si>
  <si>
    <r>
      <rPr>
        <b/>
        <sz val="11"/>
        <rFont val="Arial"/>
        <family val="2"/>
      </rPr>
      <t>3</t>
    </r>
    <r>
      <rPr>
        <sz val="11"/>
        <rFont val="Arial"/>
        <family val="2"/>
      </rPr>
      <t xml:space="preserve"> Stel de verwachte balans per 31dec. 2013 op</t>
    </r>
  </si>
  <si>
    <t>Saldo liq. middelen 31/12 2012</t>
  </si>
  <si>
    <t xml:space="preserve">  Balans per 31 dec 2013 ( in euro's)</t>
  </si>
  <si>
    <t>http://www.jdjong.nl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</si>
</sst>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</font>
    <font>
      <sz val="10"/>
      <name val="Arial"/>
    </font>
    <font>
      <sz val="20"/>
      <name val="Arial"/>
      <family val="2"/>
    </font>
    <font>
      <b/>
      <sz val="20"/>
      <name val="Arial"/>
      <family val="2"/>
    </font>
    <font>
      <u/>
      <sz val="16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4" tint="0.79998168889431442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  <protection locked="0"/>
    </xf>
  </cellStyleXfs>
  <cellXfs count="63">
    <xf numFmtId="0" fontId="1" fillId="0" borderId="0" xfId="0" applyNumberFormat="1" applyFont="1" applyFill="1" applyBorder="1" applyAlignment="1" applyProtection="1">
      <alignment vertical="top"/>
    </xf>
    <xf numFmtId="12" fontId="1" fillId="0" borderId="0" xfId="0" applyNumberFormat="1" applyFont="1" applyFill="1" applyBorder="1" applyAlignment="1" applyProtection="1">
      <alignment vertical="top"/>
    </xf>
    <xf numFmtId="0" fontId="5" fillId="0" borderId="0" xfId="1" applyNumberFormat="1" applyFill="1" applyBorder="1" applyAlignment="1" applyProtection="1">
      <alignment vertical="top"/>
    </xf>
    <xf numFmtId="0" fontId="1" fillId="5" borderId="1" xfId="0" applyNumberFormat="1" applyFont="1" applyFill="1" applyBorder="1" applyAlignment="1" applyProtection="1">
      <alignment vertical="top"/>
      <protection locked="0"/>
    </xf>
    <xf numFmtId="0" fontId="1" fillId="5" borderId="2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13" fontId="1" fillId="0" borderId="0" xfId="0" applyNumberFormat="1" applyFont="1" applyFill="1" applyBorder="1" applyAlignment="1" applyProtection="1">
      <alignment vertical="top"/>
    </xf>
    <xf numFmtId="0" fontId="7" fillId="6" borderId="3" xfId="0" applyNumberFormat="1" applyFont="1" applyFill="1" applyBorder="1" applyAlignment="1" applyProtection="1">
      <alignment vertical="top"/>
    </xf>
    <xf numFmtId="0" fontId="6" fillId="6" borderId="4" xfId="0" applyNumberFormat="1" applyFont="1" applyFill="1" applyBorder="1" applyAlignment="1" applyProtection="1">
      <alignment vertical="top"/>
    </xf>
    <xf numFmtId="0" fontId="6" fillId="6" borderId="5" xfId="0" applyNumberFormat="1" applyFont="1" applyFill="1" applyBorder="1" applyAlignment="1" applyProtection="1">
      <alignment vertical="top"/>
    </xf>
    <xf numFmtId="0" fontId="7" fillId="6" borderId="6" xfId="0" applyNumberFormat="1" applyFont="1" applyFill="1" applyBorder="1" applyAlignment="1" applyProtection="1">
      <alignment vertical="top"/>
    </xf>
    <xf numFmtId="0" fontId="6" fillId="6" borderId="0" xfId="0" applyNumberFormat="1" applyFont="1" applyFill="1" applyBorder="1" applyAlignment="1" applyProtection="1">
      <alignment vertical="top"/>
    </xf>
    <xf numFmtId="0" fontId="6" fillId="6" borderId="7" xfId="0" applyNumberFormat="1" applyFont="1" applyFill="1" applyBorder="1" applyAlignment="1" applyProtection="1">
      <alignment vertical="top"/>
    </xf>
    <xf numFmtId="0" fontId="7" fillId="6" borderId="8" xfId="0" applyNumberFormat="1" applyFont="1" applyFill="1" applyBorder="1" applyAlignment="1" applyProtection="1">
      <alignment vertical="top"/>
    </xf>
    <xf numFmtId="0" fontId="6" fillId="6" borderId="9" xfId="0" applyNumberFormat="1" applyFont="1" applyFill="1" applyBorder="1" applyAlignment="1" applyProtection="1">
      <alignment vertical="top"/>
    </xf>
    <xf numFmtId="0" fontId="6" fillId="6" borderId="10" xfId="0" applyNumberFormat="1" applyFont="1" applyFill="1" applyBorder="1" applyAlignment="1" applyProtection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" fillId="0" borderId="11" xfId="0" applyNumberFormat="1" applyFont="1" applyFill="1" applyBorder="1" applyAlignment="1" applyProtection="1">
      <alignment vertical="top"/>
    </xf>
    <xf numFmtId="0" fontId="5" fillId="0" borderId="11" xfId="1" applyNumberFormat="1" applyFill="1" applyBorder="1" applyAlignment="1" applyProtection="1">
      <alignment horizontal="left" vertical="top"/>
    </xf>
    <xf numFmtId="0" fontId="3" fillId="2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0" xfId="1" applyNumberFormat="1" applyFill="1" applyBorder="1" applyAlignment="1" applyProtection="1">
      <alignment horizontal="right" vertical="top"/>
    </xf>
    <xf numFmtId="0" fontId="5" fillId="2" borderId="0" xfId="1" applyNumberForma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5" fillId="0" borderId="0" xfId="1" applyNumberFormat="1" applyFill="1" applyBorder="1" applyAlignment="1" applyProtection="1">
      <alignment horizontal="left" vertical="top"/>
    </xf>
    <xf numFmtId="0" fontId="3" fillId="0" borderId="12" xfId="0" applyNumberFormat="1" applyFont="1" applyFill="1" applyBorder="1" applyAlignment="1" applyProtection="1">
      <alignment vertical="top"/>
    </xf>
    <xf numFmtId="0" fontId="3" fillId="3" borderId="12" xfId="0" applyNumberFormat="1" applyFont="1" applyFill="1" applyBorder="1" applyAlignment="1" applyProtection="1">
      <alignment vertical="top"/>
    </xf>
    <xf numFmtId="0" fontId="3" fillId="0" borderId="12" xfId="0" applyNumberFormat="1" applyFont="1" applyFill="1" applyBorder="1" applyAlignment="1" applyProtection="1">
      <alignment horizontal="left" vertical="top" wrapText="1"/>
    </xf>
    <xf numFmtId="0" fontId="3" fillId="3" borderId="14" xfId="0" applyNumberFormat="1" applyFont="1" applyFill="1" applyBorder="1" applyAlignment="1" applyProtection="1">
      <alignment vertical="top"/>
    </xf>
    <xf numFmtId="0" fontId="3" fillId="3" borderId="13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3" fillId="6" borderId="15" xfId="0" applyNumberFormat="1" applyFont="1" applyFill="1" applyBorder="1" applyAlignment="1" applyProtection="1">
      <alignment vertical="top"/>
    </xf>
    <xf numFmtId="0" fontId="3" fillId="6" borderId="16" xfId="0" applyNumberFormat="1" applyFont="1" applyFill="1" applyBorder="1" applyAlignment="1" applyProtection="1">
      <alignment vertical="top"/>
    </xf>
    <xf numFmtId="0" fontId="3" fillId="6" borderId="17" xfId="0" applyNumberFormat="1" applyFont="1" applyFill="1" applyBorder="1" applyAlignment="1" applyProtection="1">
      <alignment vertical="top"/>
    </xf>
    <xf numFmtId="0" fontId="3" fillId="6" borderId="12" xfId="0" applyNumberFormat="1" applyFont="1" applyFill="1" applyBorder="1" applyAlignment="1" applyProtection="1">
      <alignment vertical="top"/>
    </xf>
    <xf numFmtId="0" fontId="2" fillId="6" borderId="15" xfId="0" applyNumberFormat="1" applyFont="1" applyFill="1" applyBorder="1" applyAlignment="1" applyProtection="1">
      <alignment vertical="top"/>
    </xf>
    <xf numFmtId="0" fontId="2" fillId="7" borderId="15" xfId="0" applyNumberFormat="1" applyFont="1" applyFill="1" applyBorder="1" applyAlignment="1" applyProtection="1">
      <alignment vertical="top"/>
    </xf>
    <xf numFmtId="0" fontId="2" fillId="7" borderId="16" xfId="0" applyNumberFormat="1" applyFont="1" applyFill="1" applyBorder="1" applyAlignment="1" applyProtection="1">
      <alignment vertical="top"/>
    </xf>
    <xf numFmtId="0" fontId="3" fillId="7" borderId="16" xfId="0" applyNumberFormat="1" applyFont="1" applyFill="1" applyBorder="1" applyAlignment="1" applyProtection="1">
      <alignment vertical="top"/>
    </xf>
    <xf numFmtId="0" fontId="3" fillId="7" borderId="17" xfId="0" applyNumberFormat="1" applyFont="1" applyFill="1" applyBorder="1" applyAlignment="1" applyProtection="1">
      <alignment vertical="top"/>
    </xf>
    <xf numFmtId="0" fontId="1" fillId="0" borderId="12" xfId="0" applyNumberFormat="1" applyFont="1" applyFill="1" applyBorder="1" applyAlignment="1" applyProtection="1">
      <alignment vertical="top"/>
    </xf>
    <xf numFmtId="0" fontId="1" fillId="4" borderId="12" xfId="0" applyNumberFormat="1" applyFont="1" applyFill="1" applyBorder="1" applyAlignment="1" applyProtection="1">
      <alignment vertical="top"/>
      <protection locked="0"/>
    </xf>
    <xf numFmtId="0" fontId="1" fillId="5" borderId="12" xfId="0" applyNumberFormat="1" applyFont="1" applyFill="1" applyBorder="1" applyAlignment="1" applyProtection="1">
      <alignment vertical="top"/>
      <protection locked="0"/>
    </xf>
    <xf numFmtId="0" fontId="2" fillId="0" borderId="15" xfId="0" applyNumberFormat="1" applyFont="1" applyFill="1" applyBorder="1" applyAlignment="1" applyProtection="1">
      <alignment vertical="top"/>
    </xf>
    <xf numFmtId="0" fontId="1" fillId="0" borderId="16" xfId="0" applyNumberFormat="1" applyFont="1" applyFill="1" applyBorder="1" applyAlignment="1" applyProtection="1">
      <alignment vertical="top"/>
    </xf>
    <xf numFmtId="0" fontId="1" fillId="0" borderId="17" xfId="0" applyNumberFormat="1" applyFont="1" applyFill="1" applyBorder="1" applyAlignment="1" applyProtection="1">
      <alignment vertical="top"/>
    </xf>
    <xf numFmtId="0" fontId="1" fillId="0" borderId="15" xfId="0" applyNumberFormat="1" applyFont="1" applyFill="1" applyBorder="1" applyAlignment="1" applyProtection="1">
      <alignment vertical="top"/>
    </xf>
    <xf numFmtId="0" fontId="1" fillId="0" borderId="18" xfId="0" applyNumberFormat="1" applyFont="1" applyFill="1" applyBorder="1" applyAlignment="1" applyProtection="1">
      <alignment vertical="top"/>
    </xf>
    <xf numFmtId="0" fontId="1" fillId="4" borderId="13" xfId="0" applyNumberFormat="1" applyFont="1" applyFill="1" applyBorder="1" applyAlignment="1" applyProtection="1">
      <alignment vertical="top"/>
      <protection locked="0"/>
    </xf>
    <xf numFmtId="0" fontId="1" fillId="7" borderId="16" xfId="0" applyNumberFormat="1" applyFont="1" applyFill="1" applyBorder="1" applyAlignment="1" applyProtection="1">
      <alignment vertical="top"/>
    </xf>
    <xf numFmtId="0" fontId="1" fillId="7" borderId="17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1" fillId="0" borderId="19" xfId="0" applyNumberFormat="1" applyFont="1" applyFill="1" applyBorder="1" applyAlignment="1" applyProtection="1">
      <alignment vertical="top"/>
    </xf>
    <xf numFmtId="0" fontId="1" fillId="5" borderId="13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0" borderId="20" xfId="0" applyNumberFormat="1" applyFont="1" applyFill="1" applyBorder="1" applyAlignment="1" applyProtection="1">
      <alignment vertical="top"/>
    </xf>
    <xf numFmtId="0" fontId="2" fillId="7" borderId="12" xfId="0" applyNumberFormat="1" applyFont="1" applyFill="1" applyBorder="1" applyAlignment="1" applyProtection="1">
      <alignment vertical="top"/>
    </xf>
    <xf numFmtId="0" fontId="3" fillId="7" borderId="12" xfId="0" applyNumberFormat="1" applyFont="1" applyFill="1" applyBorder="1" applyAlignment="1" applyProtection="1">
      <alignment vertical="top"/>
    </xf>
    <xf numFmtId="0" fontId="3" fillId="5" borderId="12" xfId="0" applyNumberFormat="1" applyFont="1" applyFill="1" applyBorder="1" applyAlignment="1" applyProtection="1">
      <alignment vertical="top"/>
      <protection locked="0"/>
    </xf>
    <xf numFmtId="0" fontId="3" fillId="5" borderId="13" xfId="0" applyNumberFormat="1" applyFont="1" applyFill="1" applyBorder="1" applyAlignment="1" applyProtection="1">
      <alignment vertical="top"/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jdjong.nl/" TargetMode="External"/><Relationship Id="rId1" Type="http://schemas.openxmlformats.org/officeDocument/2006/relationships/hyperlink" Target="http://www.jdjong.n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workbookViewId="0"/>
  </sheetViews>
  <sheetFormatPr defaultRowHeight="12.75" x14ac:dyDescent="0.2"/>
  <sheetData>
    <row r="1" spans="1:19" ht="13.5" thickBot="1" x14ac:dyDescent="0.25"/>
    <row r="2" spans="1:19" ht="27" thickTop="1" x14ac:dyDescent="0.2">
      <c r="A2" s="7" t="s">
        <v>73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</row>
    <row r="3" spans="1:19" ht="26.25" x14ac:dyDescent="0.2">
      <c r="A3" s="10" t="s">
        <v>74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</row>
    <row r="4" spans="1:19" ht="26.25" x14ac:dyDescent="0.2">
      <c r="A4" s="10" t="s">
        <v>75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1:19" ht="25.5" x14ac:dyDescent="0.2">
      <c r="A5" s="10" t="s">
        <v>41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2"/>
    </row>
    <row r="6" spans="1:19" ht="26.25" thickBot="1" x14ac:dyDescent="0.25">
      <c r="A6" s="13" t="s">
        <v>40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5"/>
    </row>
    <row r="7" spans="1:19" ht="13.5" thickTop="1" x14ac:dyDescent="0.2"/>
    <row r="16" spans="1:19" ht="20.25" x14ac:dyDescent="0.2">
      <c r="D16" s="16" t="s">
        <v>42</v>
      </c>
      <c r="E16" s="16"/>
      <c r="F16" s="16"/>
      <c r="G16" s="2"/>
    </row>
    <row r="29" spans="9:10" x14ac:dyDescent="0.2">
      <c r="I29" s="2" t="s">
        <v>86</v>
      </c>
      <c r="J29" s="2"/>
    </row>
  </sheetData>
  <sheetProtection password="CC32" sheet="1" objects="1" scenarios="1"/>
  <phoneticPr fontId="0" type="noConversion"/>
  <hyperlinks>
    <hyperlink ref="D16:G16" location="Opdracht!A1" display="Klik hier om te beginnen"/>
    <hyperlink ref="I29" r:id="rId1"/>
    <hyperlink ref="I29:J29" r:id="rId2" display="http://www.jdjong.nl"/>
  </hyperlinks>
  <pageMargins left="0.75" right="0.75" top="1" bottom="1" header="0.5" footer="0.5"/>
  <pageSetup paperSize="9" orientation="portrait" horizontalDpi="4294967292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F28" sqref="F28"/>
    </sheetView>
  </sheetViews>
  <sheetFormatPr defaultRowHeight="12.75" x14ac:dyDescent="0.2"/>
  <cols>
    <col min="1" max="1" width="14.7109375" customWidth="1"/>
    <col min="2" max="2" width="8.140625" customWidth="1"/>
    <col min="3" max="3" width="23.5703125" customWidth="1"/>
    <col min="4" max="4" width="8.42578125" customWidth="1"/>
    <col min="5" max="5" width="17" customWidth="1"/>
    <col min="6" max="6" width="8.5703125" customWidth="1"/>
    <col min="7" max="7" width="8" customWidth="1"/>
    <col min="8" max="8" width="10.140625" customWidth="1"/>
    <col min="10" max="10" width="10.5703125" customWidth="1"/>
    <col min="11" max="11" width="10.5703125" hidden="1" customWidth="1"/>
  </cols>
  <sheetData>
    <row r="1" spans="1:11" ht="15" customHeight="1" x14ac:dyDescent="0.2">
      <c r="A1" s="17" t="s">
        <v>77</v>
      </c>
      <c r="B1" s="21"/>
      <c r="C1" s="21"/>
      <c r="D1" s="21"/>
      <c r="E1" s="20"/>
      <c r="F1" s="54" t="s">
        <v>23</v>
      </c>
      <c r="K1" s="18"/>
    </row>
    <row r="2" spans="1:11" ht="15.75" customHeight="1" x14ac:dyDescent="0.2">
      <c r="A2" s="17" t="s">
        <v>5</v>
      </c>
      <c r="B2" s="21"/>
      <c r="C2" s="21"/>
      <c r="D2" s="21"/>
      <c r="E2" s="21"/>
      <c r="F2" s="39" t="s">
        <v>6</v>
      </c>
      <c r="G2" s="52"/>
      <c r="H2" s="52"/>
      <c r="I2" s="53"/>
      <c r="K2" s="18"/>
    </row>
    <row r="3" spans="1:11" ht="12.75" customHeight="1" x14ac:dyDescent="0.2">
      <c r="A3" s="39"/>
      <c r="B3" s="40" t="s">
        <v>76</v>
      </c>
      <c r="C3" s="41"/>
      <c r="D3" s="42"/>
      <c r="E3" s="21"/>
      <c r="F3" s="46" t="s">
        <v>7</v>
      </c>
      <c r="G3" s="47"/>
      <c r="H3" s="47"/>
      <c r="I3" s="48"/>
      <c r="K3" s="18"/>
    </row>
    <row r="4" spans="1:11" ht="12.75" customHeight="1" x14ac:dyDescent="0.2">
      <c r="A4" s="28" t="s">
        <v>43</v>
      </c>
      <c r="B4" s="29">
        <v>120000</v>
      </c>
      <c r="C4" s="28" t="s">
        <v>1</v>
      </c>
      <c r="D4" s="29">
        <v>103000</v>
      </c>
      <c r="E4" s="21"/>
      <c r="F4" s="28" t="s">
        <v>84</v>
      </c>
      <c r="G4" s="43"/>
      <c r="H4" s="43"/>
      <c r="I4" s="44"/>
      <c r="J4" t="str">
        <f>+K4</f>
        <v/>
      </c>
      <c r="K4" t="str">
        <f>IF($I$4&lt;&gt;"",IF($I$4=4000,"GOED","FOUT"),"")</f>
        <v/>
      </c>
    </row>
    <row r="5" spans="1:11" ht="12.75" customHeight="1" x14ac:dyDescent="0.2">
      <c r="A5" s="28" t="s">
        <v>0</v>
      </c>
      <c r="B5" s="29">
        <v>28000</v>
      </c>
      <c r="C5" s="28" t="s">
        <v>44</v>
      </c>
      <c r="D5" s="29">
        <v>84000</v>
      </c>
      <c r="E5" s="23"/>
      <c r="F5" s="49" t="s">
        <v>8</v>
      </c>
      <c r="G5" s="47"/>
      <c r="H5" s="48"/>
      <c r="I5" s="44"/>
      <c r="J5" t="str">
        <f>+K5</f>
        <v/>
      </c>
      <c r="K5" t="str">
        <f>IF($I$5&lt;&gt;"",IF($I$5=500000,"GOED","FOUT"),"")</f>
        <v/>
      </c>
    </row>
    <row r="6" spans="1:11" ht="12.75" customHeight="1" thickBot="1" x14ac:dyDescent="0.25">
      <c r="A6" s="28" t="s">
        <v>2</v>
      </c>
      <c r="B6" s="29">
        <v>78000</v>
      </c>
      <c r="C6" s="28" t="s">
        <v>4</v>
      </c>
      <c r="D6" s="29">
        <v>36000</v>
      </c>
      <c r="E6" s="24" t="s">
        <v>16</v>
      </c>
      <c r="F6" s="49" t="s">
        <v>54</v>
      </c>
      <c r="G6" s="47"/>
      <c r="H6" s="48"/>
      <c r="I6" s="51"/>
      <c r="J6" t="str">
        <f>+K6</f>
        <v/>
      </c>
      <c r="K6" t="str">
        <f>IF($I$6&lt;&gt;"",IF($I$6=2000,"GOED","FOUT"),"")</f>
        <v/>
      </c>
    </row>
    <row r="7" spans="1:11" ht="12.75" customHeight="1" thickBot="1" x14ac:dyDescent="0.25">
      <c r="A7" s="28" t="s">
        <v>3</v>
      </c>
      <c r="B7" s="32">
        <v>4000</v>
      </c>
      <c r="C7" s="28" t="s">
        <v>45</v>
      </c>
      <c r="D7" s="29">
        <v>7000</v>
      </c>
      <c r="E7" s="21"/>
      <c r="F7" s="49"/>
      <c r="G7" s="47"/>
      <c r="H7" s="48"/>
      <c r="I7" s="50">
        <f>SUM(I4:I6)</f>
        <v>0</v>
      </c>
      <c r="K7" s="18"/>
    </row>
    <row r="8" spans="1:11" ht="12.75" customHeight="1" x14ac:dyDescent="0.2">
      <c r="A8" s="30"/>
      <c r="B8" s="31">
        <v>230000</v>
      </c>
      <c r="C8" s="30"/>
      <c r="D8" s="29">
        <v>230000</v>
      </c>
      <c r="E8" s="21"/>
      <c r="F8" s="46" t="s">
        <v>9</v>
      </c>
      <c r="G8" s="47"/>
      <c r="H8" s="47"/>
      <c r="I8" s="48"/>
      <c r="K8" s="18"/>
    </row>
    <row r="9" spans="1:11" ht="12.75" customHeight="1" x14ac:dyDescent="0.2">
      <c r="A9" s="21"/>
      <c r="B9" s="21"/>
      <c r="C9" s="21"/>
      <c r="D9" s="21"/>
      <c r="E9" s="25" t="s">
        <v>16</v>
      </c>
      <c r="F9" s="43" t="s">
        <v>10</v>
      </c>
      <c r="G9" s="43"/>
      <c r="H9" s="45"/>
      <c r="I9" s="43"/>
      <c r="J9" t="str">
        <f t="shared" ref="J9:J14" si="0">+K9</f>
        <v/>
      </c>
      <c r="K9" t="str">
        <f>IF($H$9&lt;&gt;"",IF($H$9=410000,"GOED","FOUT"),"")</f>
        <v/>
      </c>
    </row>
    <row r="10" spans="1:11" ht="12.75" customHeight="1" x14ac:dyDescent="0.2">
      <c r="A10" s="22" t="s">
        <v>78</v>
      </c>
      <c r="B10" s="21"/>
      <c r="C10" s="21"/>
      <c r="D10" s="21"/>
      <c r="E10" s="21"/>
      <c r="F10" s="49" t="s">
        <v>11</v>
      </c>
      <c r="G10" s="48"/>
      <c r="H10" s="45"/>
      <c r="I10" s="43"/>
      <c r="J10" t="str">
        <f t="shared" si="0"/>
        <v/>
      </c>
      <c r="K10" t="str">
        <f>IF($H$10&lt;&gt;"",IF($H$10=3000,"GOED","FOUT"),"")</f>
        <v/>
      </c>
    </row>
    <row r="11" spans="1:11" ht="12.75" customHeight="1" x14ac:dyDescent="0.2">
      <c r="A11" s="34" t="s">
        <v>46</v>
      </c>
      <c r="B11" s="35"/>
      <c r="C11" s="36"/>
      <c r="D11" s="37">
        <v>500000</v>
      </c>
      <c r="E11" s="24" t="s">
        <v>16</v>
      </c>
      <c r="F11" s="49" t="s">
        <v>12</v>
      </c>
      <c r="G11" s="48"/>
      <c r="H11" s="45"/>
      <c r="I11" s="43"/>
      <c r="J11" t="str">
        <f t="shared" si="0"/>
        <v/>
      </c>
      <c r="K11" t="str">
        <f>IF($H$11&lt;&gt;"",IF($H$11=5940,"GOED","FOUT"),"")</f>
        <v/>
      </c>
    </row>
    <row r="12" spans="1:11" ht="12.75" customHeight="1" x14ac:dyDescent="0.2">
      <c r="A12" s="34" t="s">
        <v>14</v>
      </c>
      <c r="B12" s="35"/>
      <c r="C12" s="36"/>
      <c r="D12" s="37">
        <v>36</v>
      </c>
      <c r="E12" s="21"/>
      <c r="F12" s="49" t="s">
        <v>55</v>
      </c>
      <c r="G12" s="48"/>
      <c r="H12" s="45"/>
      <c r="I12" s="43"/>
      <c r="J12" t="str">
        <f t="shared" si="0"/>
        <v/>
      </c>
      <c r="K12" t="str">
        <f>IF($H$12&lt;&gt;"",IF($H$12=52800,"GOED","FOUT"),"")</f>
        <v/>
      </c>
    </row>
    <row r="13" spans="1:11" ht="12.75" customHeight="1" x14ac:dyDescent="0.2">
      <c r="A13" s="34" t="s">
        <v>47</v>
      </c>
      <c r="B13" s="35"/>
      <c r="C13" s="36"/>
      <c r="D13" s="37">
        <v>408000</v>
      </c>
      <c r="E13" s="21"/>
      <c r="F13" s="49" t="s">
        <v>56</v>
      </c>
      <c r="G13" s="48"/>
      <c r="H13" s="45"/>
      <c r="I13" s="43"/>
      <c r="J13" t="str">
        <f t="shared" si="0"/>
        <v/>
      </c>
      <c r="K13" t="str">
        <f>IF($H$13&lt;&gt;"",IF($H$13=4224,"GOED","FOUT"),"")</f>
        <v/>
      </c>
    </row>
    <row r="14" spans="1:11" ht="12.75" customHeight="1" thickBot="1" x14ac:dyDescent="0.25">
      <c r="A14" s="34" t="s">
        <v>15</v>
      </c>
      <c r="B14" s="35"/>
      <c r="C14" s="36"/>
      <c r="D14" s="37">
        <v>1</v>
      </c>
      <c r="E14" s="21"/>
      <c r="F14" s="49" t="s">
        <v>57</v>
      </c>
      <c r="G14" s="48"/>
      <c r="H14" s="56"/>
      <c r="I14" s="43"/>
      <c r="J14" t="str">
        <f t="shared" si="0"/>
        <v/>
      </c>
      <c r="K14" t="str">
        <f>IF($H$14&lt;&gt;"",IF($H$14=13200,"GOED","FOUT"),"")</f>
        <v/>
      </c>
    </row>
    <row r="15" spans="1:11" ht="12.75" customHeight="1" thickBot="1" x14ac:dyDescent="0.25">
      <c r="A15" s="34" t="s">
        <v>81</v>
      </c>
      <c r="B15" s="35"/>
      <c r="C15" s="36"/>
      <c r="D15" s="37">
        <v>3000</v>
      </c>
      <c r="E15" s="21"/>
      <c r="F15" s="49"/>
      <c r="G15" s="47"/>
      <c r="H15" s="55"/>
      <c r="I15" s="57">
        <f>SUM(H9:H14)</f>
        <v>0</v>
      </c>
      <c r="K15" s="18"/>
    </row>
    <row r="16" spans="1:11" ht="12.75" customHeight="1" x14ac:dyDescent="0.2">
      <c r="A16" s="34" t="s">
        <v>48</v>
      </c>
      <c r="B16" s="35"/>
      <c r="C16" s="36"/>
      <c r="D16" s="37"/>
      <c r="E16" s="21"/>
      <c r="F16" s="49" t="s">
        <v>13</v>
      </c>
      <c r="G16" s="47"/>
      <c r="H16" s="47"/>
      <c r="I16" s="58">
        <f>I7-I15</f>
        <v>0</v>
      </c>
      <c r="K16" s="18"/>
    </row>
    <row r="17" spans="1:11" ht="12.75" customHeight="1" x14ac:dyDescent="0.2">
      <c r="A17" s="34" t="s">
        <v>49</v>
      </c>
      <c r="B17" s="35"/>
      <c r="C17" s="36"/>
      <c r="D17" s="37">
        <v>4400</v>
      </c>
      <c r="E17" s="21"/>
      <c r="K17" s="18"/>
    </row>
    <row r="18" spans="1:11" ht="12.75" customHeight="1" x14ac:dyDescent="0.2">
      <c r="A18" s="34" t="s">
        <v>50</v>
      </c>
      <c r="B18" s="35"/>
      <c r="C18" s="36"/>
      <c r="D18" s="37">
        <v>25</v>
      </c>
      <c r="E18" s="21"/>
      <c r="F18" s="39" t="s">
        <v>25</v>
      </c>
      <c r="G18" s="52"/>
      <c r="H18" s="52"/>
      <c r="I18" s="53"/>
      <c r="K18" s="18"/>
    </row>
    <row r="19" spans="1:11" ht="12.75" customHeight="1" x14ac:dyDescent="0.2">
      <c r="A19" s="34" t="s">
        <v>51</v>
      </c>
      <c r="B19" s="35"/>
      <c r="C19" s="36"/>
      <c r="D19" s="37">
        <v>4200</v>
      </c>
      <c r="E19" s="21"/>
      <c r="F19" s="49" t="s">
        <v>26</v>
      </c>
      <c r="G19" s="47"/>
      <c r="H19" s="48"/>
      <c r="I19" s="45"/>
      <c r="J19" t="str">
        <f>+K19</f>
        <v/>
      </c>
      <c r="K19" t="str">
        <f>IF($I$19&lt;&gt;"",IF($I$19=500000,"GOED","FOUT"),"")</f>
        <v/>
      </c>
    </row>
    <row r="20" spans="1:11" ht="12.75" customHeight="1" x14ac:dyDescent="0.2">
      <c r="A20" s="34" t="s">
        <v>52</v>
      </c>
      <c r="B20" s="35"/>
      <c r="C20" s="36"/>
      <c r="D20" s="37">
        <v>5640</v>
      </c>
      <c r="E20" s="21"/>
      <c r="F20" s="49" t="s">
        <v>71</v>
      </c>
      <c r="G20" s="48"/>
      <c r="H20" s="45"/>
      <c r="I20" s="43"/>
      <c r="J20" t="str">
        <f>+K20</f>
        <v/>
      </c>
      <c r="K20" t="str">
        <f>IF($H$20&lt;&gt;"",IF($H$20=320000,"GOED","FOUT"),"")</f>
        <v/>
      </c>
    </row>
    <row r="21" spans="1:11" ht="12.75" customHeight="1" x14ac:dyDescent="0.2">
      <c r="A21" s="38" t="s">
        <v>79</v>
      </c>
      <c r="B21" s="35"/>
      <c r="C21" s="36"/>
      <c r="D21" s="37"/>
      <c r="E21" s="21"/>
      <c r="F21" s="49" t="s">
        <v>12</v>
      </c>
      <c r="G21" s="48"/>
      <c r="H21" s="45"/>
      <c r="I21" s="43"/>
      <c r="J21" t="str">
        <f>+K21</f>
        <v/>
      </c>
      <c r="K21" t="str">
        <f>IF($H$21&lt;&gt;"",IF($H$21=5940,"GOED","FOUT"),"")</f>
        <v/>
      </c>
    </row>
    <row r="22" spans="1:11" ht="12.75" customHeight="1" x14ac:dyDescent="0.2">
      <c r="A22" s="34" t="s">
        <v>53</v>
      </c>
      <c r="B22" s="35"/>
      <c r="C22" s="36"/>
      <c r="D22" s="37">
        <v>9000</v>
      </c>
      <c r="E22" s="21"/>
      <c r="F22" s="49" t="s">
        <v>59</v>
      </c>
      <c r="G22" s="48"/>
      <c r="H22" s="45"/>
      <c r="I22" s="43"/>
      <c r="J22" t="str">
        <f>+K22</f>
        <v/>
      </c>
      <c r="K22" t="str">
        <f>IF($H$22&lt;&gt;"",IF($H$22=70224,"GOED","FOUT"),"")</f>
        <v/>
      </c>
    </row>
    <row r="23" spans="1:11" ht="12.75" customHeight="1" thickBot="1" x14ac:dyDescent="0.25">
      <c r="A23" s="21"/>
      <c r="B23" s="21"/>
      <c r="C23" s="21"/>
      <c r="D23" s="21"/>
      <c r="E23" s="21"/>
      <c r="F23" s="49" t="s">
        <v>58</v>
      </c>
      <c r="G23" s="48"/>
      <c r="H23" s="56"/>
      <c r="I23" s="43"/>
      <c r="J23" t="str">
        <f>+K23</f>
        <v/>
      </c>
      <c r="K23" t="str">
        <f>IF($H$23&lt;&gt;"",IF($H$23=9840,"GOED","FOUT"),"")</f>
        <v/>
      </c>
    </row>
    <row r="24" spans="1:11" ht="12.75" customHeight="1" thickBot="1" x14ac:dyDescent="0.25">
      <c r="A24" s="17" t="s">
        <v>72</v>
      </c>
      <c r="B24" s="22"/>
      <c r="C24" s="22"/>
      <c r="D24" s="22"/>
      <c r="E24" s="21"/>
      <c r="F24" s="49"/>
      <c r="G24" s="47"/>
      <c r="H24" s="55"/>
      <c r="I24" s="57">
        <f>SUM(H20:H23)</f>
        <v>0</v>
      </c>
      <c r="K24" s="18" t="str">
        <f>IF($G$28&lt;&gt;"",IF($G$28=115800,"GOED","FOUT"),"")</f>
        <v/>
      </c>
    </row>
    <row r="25" spans="1:11" ht="12.75" customHeight="1" x14ac:dyDescent="0.2">
      <c r="A25" s="33" t="s">
        <v>80</v>
      </c>
      <c r="B25" s="22"/>
      <c r="C25" s="22"/>
      <c r="D25" s="22"/>
      <c r="F25" s="49"/>
      <c r="G25" s="47"/>
      <c r="H25" s="47"/>
      <c r="I25" s="58">
        <f>I19-I24</f>
        <v>0</v>
      </c>
      <c r="K25" s="18" t="str">
        <f>IF($G$29&lt;&gt;"",IF($G$29=22360,"GOED","FOUT"),"")</f>
        <v/>
      </c>
    </row>
    <row r="26" spans="1:11" ht="12.75" customHeight="1" x14ac:dyDescent="0.2">
      <c r="A26" s="33" t="s">
        <v>82</v>
      </c>
      <c r="B26" s="22"/>
      <c r="C26" s="22"/>
      <c r="D26" s="22"/>
      <c r="K26" s="18" t="str">
        <f>IF($G$30&lt;&gt;"",IF($G$30=166000,"GOED","FOUT"),"")</f>
        <v/>
      </c>
    </row>
    <row r="27" spans="1:11" ht="15" customHeight="1" x14ac:dyDescent="0.2">
      <c r="A27" s="33" t="s">
        <v>83</v>
      </c>
      <c r="B27" s="22"/>
      <c r="C27" s="22"/>
      <c r="D27" s="22"/>
      <c r="E27" s="21"/>
      <c r="F27" s="59" t="s">
        <v>85</v>
      </c>
      <c r="G27" s="59"/>
      <c r="H27" s="60"/>
      <c r="I27" s="60"/>
      <c r="K27" s="18" t="str">
        <f>IF($G$31&lt;&gt;"",IF($G$31=16836,"GOED","FOUT"),"")</f>
        <v/>
      </c>
    </row>
    <row r="28" spans="1:11" ht="12.75" customHeight="1" x14ac:dyDescent="0.2">
      <c r="A28" s="20"/>
      <c r="B28" s="26"/>
      <c r="C28" s="26"/>
      <c r="D28" s="26"/>
      <c r="F28" s="28" t="s">
        <v>60</v>
      </c>
      <c r="G28" s="61"/>
      <c r="H28" s="28" t="s">
        <v>28</v>
      </c>
      <c r="I28" s="61"/>
      <c r="J28" s="27" t="s">
        <v>16</v>
      </c>
      <c r="K28" s="19" t="str">
        <f>IF($I$28&lt;&gt;"",IF($I$28=196996,"GOED","FOUT"),"")</f>
        <v/>
      </c>
    </row>
    <row r="29" spans="1:11" ht="12.75" customHeight="1" x14ac:dyDescent="0.2">
      <c r="E29" s="24"/>
      <c r="F29" s="28" t="s">
        <v>0</v>
      </c>
      <c r="G29" s="61"/>
      <c r="H29" s="28" t="s">
        <v>61</v>
      </c>
      <c r="I29" s="61"/>
      <c r="K29" s="18" t="str">
        <f>IF($I$29&lt;&gt;"",IF($I$29=81000,"GOED","FOUT"),"")</f>
        <v/>
      </c>
    </row>
    <row r="30" spans="1:11" ht="12.75" customHeight="1" x14ac:dyDescent="0.2">
      <c r="E30" s="24" t="s">
        <v>16</v>
      </c>
      <c r="F30" s="28" t="s">
        <v>2</v>
      </c>
      <c r="G30" s="61"/>
      <c r="H30" s="28" t="s">
        <v>29</v>
      </c>
      <c r="I30" s="61"/>
      <c r="J30" s="27" t="s">
        <v>16</v>
      </c>
      <c r="K30" s="18" t="str">
        <f>IF($I$30&lt;&gt;"",IF($I$30=34000,"GOED","FOUT"),"")</f>
        <v/>
      </c>
    </row>
    <row r="31" spans="1:11" ht="12.75" customHeight="1" thickBot="1" x14ac:dyDescent="0.25">
      <c r="F31" s="28" t="s">
        <v>27</v>
      </c>
      <c r="G31" s="62"/>
      <c r="H31" s="28" t="s">
        <v>62</v>
      </c>
      <c r="I31" s="62"/>
      <c r="K31" s="19" t="str">
        <f>IF($I$31&lt;&gt;"",IF($I$31=9000,"GOED","FOUT"),"")</f>
        <v/>
      </c>
    </row>
    <row r="32" spans="1:11" ht="12.75" customHeight="1" x14ac:dyDescent="0.2">
      <c r="F32" s="30"/>
      <c r="G32" s="31">
        <f>SUM(G28:G31)</f>
        <v>0</v>
      </c>
      <c r="H32" s="30"/>
      <c r="I32" s="31">
        <f>SUM(I28:I31)</f>
        <v>0</v>
      </c>
      <c r="K32" s="18"/>
    </row>
    <row r="33" spans="7:11" x14ac:dyDescent="0.2">
      <c r="G33" t="str">
        <f>+K24</f>
        <v/>
      </c>
      <c r="I33" t="str">
        <f>+K28</f>
        <v/>
      </c>
      <c r="K33" s="18"/>
    </row>
    <row r="34" spans="7:11" x14ac:dyDescent="0.2">
      <c r="G34" t="str">
        <f>+K25</f>
        <v/>
      </c>
      <c r="I34" t="str">
        <f>+K29</f>
        <v/>
      </c>
      <c r="K34" s="18"/>
    </row>
    <row r="35" spans="7:11" x14ac:dyDescent="0.2">
      <c r="G35" t="str">
        <f>+K26</f>
        <v/>
      </c>
      <c r="I35" t="str">
        <f>+K30</f>
        <v/>
      </c>
      <c r="K35" s="18"/>
    </row>
    <row r="36" spans="7:11" x14ac:dyDescent="0.2">
      <c r="G36" t="str">
        <f>+K27</f>
        <v/>
      </c>
      <c r="I36" t="str">
        <f>+K31</f>
        <v/>
      </c>
      <c r="K36" s="18"/>
    </row>
    <row r="37" spans="7:11" x14ac:dyDescent="0.2">
      <c r="K37" s="18"/>
    </row>
  </sheetData>
  <sheetProtection password="CC32" sheet="1" objects="1" scenarios="1"/>
  <phoneticPr fontId="0" type="noConversion"/>
  <hyperlinks>
    <hyperlink ref="E9" location="tip2!A1" display="Tip"/>
    <hyperlink ref="E6" location="tip1!A1" display="Tip"/>
    <hyperlink ref="E30" location="tip3!A1" display="Tip"/>
    <hyperlink ref="J28" location="tip5!A1" display="Tip"/>
    <hyperlink ref="J30" location="tip6!A1" display="Tip"/>
    <hyperlink ref="E11" location="tip7!A1" display="Tip"/>
  </hyperlinks>
  <pageMargins left="0.75" right="0.75" top="1" bottom="1" header="0.5" footer="0.5"/>
  <pageSetup paperSize="9" orientation="portrait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D5" sqref="D5"/>
    </sheetView>
  </sheetViews>
  <sheetFormatPr defaultRowHeight="12.75" x14ac:dyDescent="0.2"/>
  <cols>
    <col min="3" max="3" width="7.7109375" customWidth="1"/>
    <col min="4" max="4" width="8.5703125" customWidth="1"/>
    <col min="5" max="5" width="9.7109375" customWidth="1"/>
    <col min="6" max="6" width="12.5703125" customWidth="1"/>
    <col min="7" max="7" width="6.5703125" customWidth="1"/>
  </cols>
  <sheetData>
    <row r="1" spans="1:8" x14ac:dyDescent="0.2">
      <c r="A1" t="s">
        <v>64</v>
      </c>
      <c r="H1" s="5"/>
    </row>
    <row r="2" spans="1:8" x14ac:dyDescent="0.2">
      <c r="A2" t="s">
        <v>63</v>
      </c>
      <c r="D2" s="1"/>
      <c r="H2" s="5"/>
    </row>
    <row r="5" spans="1:8" x14ac:dyDescent="0.2">
      <c r="D5" s="2" t="s">
        <v>24</v>
      </c>
    </row>
  </sheetData>
  <sheetProtection password="CC32" sheet="1" objects="1" scenarios="1"/>
  <phoneticPr fontId="0" type="noConversion"/>
  <hyperlinks>
    <hyperlink ref="D5" location="Opdracht!A1" display="Terug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C11" sqref="C11"/>
    </sheetView>
  </sheetViews>
  <sheetFormatPr defaultRowHeight="12.75" x14ac:dyDescent="0.2"/>
  <cols>
    <col min="3" max="3" width="5" customWidth="1"/>
    <col min="4" max="4" width="7.28515625" customWidth="1"/>
    <col min="5" max="5" width="2.42578125" customWidth="1"/>
    <col min="6" max="6" width="17.140625" customWidth="1"/>
    <col min="7" max="7" width="1.7109375" customWidth="1"/>
  </cols>
  <sheetData>
    <row r="1" spans="1:8" x14ac:dyDescent="0.2">
      <c r="A1" t="s">
        <v>17</v>
      </c>
      <c r="G1" t="s">
        <v>19</v>
      </c>
      <c r="H1" s="3"/>
    </row>
    <row r="2" spans="1:8" ht="13.5" thickBot="1" x14ac:dyDescent="0.25">
      <c r="A2" t="s">
        <v>65</v>
      </c>
      <c r="D2" s="6">
        <v>0.91666666666666663</v>
      </c>
      <c r="E2" t="s">
        <v>18</v>
      </c>
      <c r="F2" t="s">
        <v>22</v>
      </c>
      <c r="G2" t="s">
        <v>19</v>
      </c>
      <c r="H2" s="4"/>
    </row>
    <row r="3" spans="1:8" ht="13.5" thickTop="1" x14ac:dyDescent="0.2">
      <c r="A3" t="s">
        <v>20</v>
      </c>
      <c r="H3">
        <f>SUM(H1:H2)</f>
        <v>0</v>
      </c>
    </row>
    <row r="5" spans="1:8" x14ac:dyDescent="0.2">
      <c r="H5" s="2" t="s">
        <v>24</v>
      </c>
    </row>
  </sheetData>
  <sheetProtection password="CC32" sheet="1" objects="1" scenarios="1"/>
  <phoneticPr fontId="0" type="noConversion"/>
  <hyperlinks>
    <hyperlink ref="H5" location="Opdracht!A1" display="Terug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7" sqref="D7"/>
    </sheetView>
  </sheetViews>
  <sheetFormatPr defaultRowHeight="12.75" x14ac:dyDescent="0.2"/>
  <sheetData>
    <row r="1" spans="1:4" x14ac:dyDescent="0.2">
      <c r="A1" t="s">
        <v>30</v>
      </c>
      <c r="D1" s="3"/>
    </row>
    <row r="2" spans="1:4" ht="13.5" thickBot="1" x14ac:dyDescent="0.25">
      <c r="A2" t="s">
        <v>31</v>
      </c>
      <c r="D2" s="4"/>
    </row>
    <row r="3" spans="1:4" ht="13.5" thickTop="1" x14ac:dyDescent="0.2">
      <c r="D3">
        <f>SUM(D1:D2)</f>
        <v>0</v>
      </c>
    </row>
    <row r="4" spans="1:4" ht="13.5" thickBot="1" x14ac:dyDescent="0.25">
      <c r="A4" t="s">
        <v>33</v>
      </c>
      <c r="D4" s="4"/>
    </row>
    <row r="5" spans="1:4" ht="13.5" thickTop="1" x14ac:dyDescent="0.2">
      <c r="A5" t="s">
        <v>32</v>
      </c>
      <c r="D5">
        <f>D3-D4</f>
        <v>0</v>
      </c>
    </row>
    <row r="7" spans="1:4" x14ac:dyDescent="0.2">
      <c r="D7" s="2" t="s">
        <v>24</v>
      </c>
    </row>
  </sheetData>
  <sheetProtection password="CC32" sheet="1" objects="1" scenarios="1"/>
  <phoneticPr fontId="0" type="noConversion"/>
  <hyperlinks>
    <hyperlink ref="D7" location="Opdracht!A1" display="Terug"/>
  </hyperlink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G3" sqref="G3"/>
    </sheetView>
  </sheetViews>
  <sheetFormatPr defaultRowHeight="12.75" x14ac:dyDescent="0.2"/>
  <cols>
    <col min="1" max="1" width="4.7109375" customWidth="1"/>
    <col min="2" max="2" width="2.28515625" customWidth="1"/>
    <col min="5" max="5" width="1.85546875" customWidth="1"/>
  </cols>
  <sheetData>
    <row r="1" spans="1:7" x14ac:dyDescent="0.2">
      <c r="A1" s="1">
        <v>0.33333333333333331</v>
      </c>
      <c r="B1" t="s">
        <v>21</v>
      </c>
      <c r="C1" t="s">
        <v>35</v>
      </c>
      <c r="E1" t="s">
        <v>19</v>
      </c>
      <c r="F1" t="s">
        <v>34</v>
      </c>
    </row>
    <row r="3" spans="1:7" x14ac:dyDescent="0.2">
      <c r="G3" s="2" t="s">
        <v>24</v>
      </c>
    </row>
  </sheetData>
  <sheetProtection password="CC32" sheet="1" objects="1" scenarios="1"/>
  <phoneticPr fontId="0" type="noConversion"/>
  <hyperlinks>
    <hyperlink ref="G3" location="Opdracht!A1" display="Terug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H12" sqref="H12"/>
    </sheetView>
  </sheetViews>
  <sheetFormatPr defaultRowHeight="12.75" x14ac:dyDescent="0.2"/>
  <sheetData>
    <row r="1" spans="1:4" x14ac:dyDescent="0.2">
      <c r="A1" t="s">
        <v>36</v>
      </c>
      <c r="D1" s="3"/>
    </row>
    <row r="2" spans="1:4" ht="13.5" thickBot="1" x14ac:dyDescent="0.25">
      <c r="A2" t="s">
        <v>69</v>
      </c>
      <c r="D2" s="4"/>
    </row>
    <row r="3" spans="1:4" ht="13.5" thickTop="1" x14ac:dyDescent="0.2">
      <c r="D3">
        <f>SUM(D1:D2)</f>
        <v>0</v>
      </c>
    </row>
    <row r="4" spans="1:4" ht="13.5" thickBot="1" x14ac:dyDescent="0.25">
      <c r="A4" t="s">
        <v>70</v>
      </c>
      <c r="D4" s="4"/>
    </row>
    <row r="5" spans="1:4" ht="13.5" thickTop="1" x14ac:dyDescent="0.2">
      <c r="A5" t="s">
        <v>37</v>
      </c>
      <c r="D5">
        <f>D3-D4</f>
        <v>0</v>
      </c>
    </row>
    <row r="7" spans="1:4" x14ac:dyDescent="0.2">
      <c r="D7" s="2" t="s">
        <v>24</v>
      </c>
    </row>
  </sheetData>
  <sheetProtection password="CC32" sheet="1" objects="1" scenarios="1"/>
  <phoneticPr fontId="0" type="noConversion"/>
  <hyperlinks>
    <hyperlink ref="D7" location="Opdracht!A1" display="Terug"/>
  </hyperlink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G3" sqref="G3"/>
    </sheetView>
  </sheetViews>
  <sheetFormatPr defaultRowHeight="12.75" x14ac:dyDescent="0.2"/>
  <cols>
    <col min="1" max="1" width="6.28515625" customWidth="1"/>
    <col min="2" max="2" width="2" customWidth="1"/>
    <col min="5" max="5" width="1.85546875" customWidth="1"/>
  </cols>
  <sheetData>
    <row r="1" spans="1:7" x14ac:dyDescent="0.2">
      <c r="A1" s="6">
        <v>8.3333333333333329E-2</v>
      </c>
      <c r="B1" t="s">
        <v>21</v>
      </c>
      <c r="C1" t="s">
        <v>38</v>
      </c>
      <c r="E1" t="s">
        <v>19</v>
      </c>
      <c r="F1" t="s">
        <v>39</v>
      </c>
    </row>
    <row r="3" spans="1:7" x14ac:dyDescent="0.2">
      <c r="G3" s="2" t="s">
        <v>24</v>
      </c>
    </row>
  </sheetData>
  <sheetProtection password="CC32" sheet="1" objects="1" scenarios="1"/>
  <phoneticPr fontId="0" type="noConversion"/>
  <hyperlinks>
    <hyperlink ref="G3" location="Opdracht!A1" display="Terug"/>
  </hyperlink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F5" sqref="F5"/>
    </sheetView>
  </sheetViews>
  <sheetFormatPr defaultRowHeight="12.75" x14ac:dyDescent="0.2"/>
  <cols>
    <col min="5" max="5" width="2.28515625" customWidth="1"/>
  </cols>
  <sheetData>
    <row r="1" spans="1:6" x14ac:dyDescent="0.2">
      <c r="A1" t="s">
        <v>66</v>
      </c>
      <c r="C1" t="s">
        <v>67</v>
      </c>
      <c r="E1" t="s">
        <v>19</v>
      </c>
      <c r="F1" s="3"/>
    </row>
    <row r="2" spans="1:6" ht="13.5" thickBot="1" x14ac:dyDescent="0.25">
      <c r="C2" t="s">
        <v>68</v>
      </c>
      <c r="E2" t="s">
        <v>19</v>
      </c>
      <c r="F2" s="4"/>
    </row>
    <row r="3" spans="1:6" ht="13.5" thickTop="1" x14ac:dyDescent="0.2">
      <c r="F3">
        <f>SUM(F1:F2)</f>
        <v>0</v>
      </c>
    </row>
    <row r="5" spans="1:6" x14ac:dyDescent="0.2">
      <c r="F5" s="2" t="s">
        <v>24</v>
      </c>
    </row>
  </sheetData>
  <sheetProtection password="CC32" sheet="1" objects="1" scenarios="1"/>
  <phoneticPr fontId="0" type="noConversion"/>
  <hyperlinks>
    <hyperlink ref="F5" location="Opdracht!A1" display="Terug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Uitleg</vt:lpstr>
      <vt:lpstr>Opdracht</vt:lpstr>
      <vt:lpstr>tip1</vt:lpstr>
      <vt:lpstr>tip2</vt:lpstr>
      <vt:lpstr>tip3</vt:lpstr>
      <vt:lpstr>tip4</vt:lpstr>
      <vt:lpstr>tip5</vt:lpstr>
      <vt:lpstr>tip6</vt:lpstr>
      <vt:lpstr>tip7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J. de Jong</dc:creator>
  <cp:keywords/>
  <dc:description/>
  <cp:lastModifiedBy>J. de Jong</cp:lastModifiedBy>
  <dcterms:created xsi:type="dcterms:W3CDTF">2003-03-10T18:09:35Z</dcterms:created>
  <dcterms:modified xsi:type="dcterms:W3CDTF">2013-01-05T02:07:59Z</dcterms:modified>
  <cp:category/>
</cp:coreProperties>
</file>