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AF17" i="1" l="1"/>
  <c r="L20" i="1"/>
  <c r="L19" i="1"/>
  <c r="L18" i="1"/>
  <c r="L17" i="1"/>
  <c r="W21" i="1" l="1"/>
  <c r="W20" i="1"/>
  <c r="W19" i="1"/>
  <c r="W18" i="1"/>
  <c r="V21" i="1"/>
  <c r="V20" i="1"/>
  <c r="V19" i="1"/>
  <c r="V18" i="1"/>
  <c r="U21" i="1"/>
  <c r="U20" i="1"/>
  <c r="U19" i="1"/>
  <c r="U18" i="1"/>
  <c r="AF12" i="1" l="1"/>
  <c r="AF11" i="1" l="1"/>
  <c r="AF13" i="1"/>
  <c r="L16" i="1"/>
  <c r="L15" i="1"/>
  <c r="L14" i="1"/>
  <c r="L13" i="1"/>
  <c r="L12" i="1"/>
  <c r="L11" i="1"/>
  <c r="AF20" i="1" l="1"/>
  <c r="AF18" i="1"/>
  <c r="AF19" i="1" s="1"/>
  <c r="AF16" i="1"/>
  <c r="AF15" i="1"/>
  <c r="T21" i="1"/>
  <c r="T20" i="1"/>
  <c r="T19" i="1"/>
  <c r="T18" i="1"/>
  <c r="AA21" i="1"/>
  <c r="AA20" i="1"/>
  <c r="AA19" i="1"/>
  <c r="AA18" i="1"/>
  <c r="V8" i="1"/>
  <c r="V17" i="1"/>
  <c r="V16" i="1"/>
  <c r="V15" i="1"/>
  <c r="V14" i="1"/>
  <c r="V13" i="1"/>
  <c r="V12" i="1"/>
  <c r="V11" i="1"/>
  <c r="V10" i="1"/>
  <c r="V9" i="1"/>
  <c r="W17" i="1"/>
  <c r="W16" i="1"/>
  <c r="W15" i="1"/>
  <c r="W14" i="1"/>
  <c r="W13" i="1"/>
  <c r="W12" i="1"/>
  <c r="W11" i="1"/>
  <c r="W10" i="1"/>
  <c r="W9" i="1"/>
  <c r="W8" i="1"/>
  <c r="W7" i="1"/>
  <c r="AF14" i="1" l="1"/>
  <c r="Z15" i="1" l="1"/>
  <c r="Z16" i="1" s="1"/>
  <c r="U12" i="1"/>
  <c r="U11" i="1"/>
  <c r="U10" i="1"/>
  <c r="U9" i="1"/>
  <c r="U8" i="1"/>
  <c r="U7" i="1"/>
  <c r="T17" i="1"/>
  <c r="AA17" i="1" s="1"/>
  <c r="T16" i="1"/>
  <c r="AA16" i="1" s="1"/>
  <c r="T15" i="1"/>
  <c r="AA15" i="1" s="1"/>
  <c r="T14" i="1"/>
  <c r="AA14" i="1" s="1"/>
  <c r="T13" i="1"/>
  <c r="AA13" i="1" s="1"/>
  <c r="T12" i="1"/>
  <c r="AA12" i="1" s="1"/>
  <c r="T11" i="1"/>
  <c r="AA11" i="1" s="1"/>
  <c r="T10" i="1"/>
  <c r="AA10" i="1" s="1"/>
  <c r="T9" i="1"/>
  <c r="AA9" i="1" s="1"/>
  <c r="T8" i="1"/>
  <c r="AA8" i="1" s="1"/>
  <c r="T7" i="1"/>
  <c r="AA7" i="1" s="1"/>
  <c r="U17" i="1" l="1"/>
  <c r="U16" i="1"/>
  <c r="U15" i="1"/>
  <c r="U14" i="1"/>
  <c r="U13" i="1"/>
  <c r="Z17" i="1"/>
  <c r="Z10" i="1" l="1"/>
  <c r="Z14" i="1" l="1"/>
  <c r="Z20" i="1"/>
  <c r="Z11" i="1"/>
  <c r="Z13" i="1"/>
  <c r="Z18" i="1" l="1"/>
  <c r="Z12" i="1"/>
  <c r="Z19" i="1" l="1"/>
  <c r="Z21" i="1" l="1"/>
</calcChain>
</file>

<file path=xl/sharedStrings.xml><?xml version="1.0" encoding="utf-8"?>
<sst xmlns="http://schemas.openxmlformats.org/spreadsheetml/2006/main" count="71" uniqueCount="45">
  <si>
    <t>p</t>
  </si>
  <si>
    <t>=</t>
  </si>
  <si>
    <t>q</t>
  </si>
  <si>
    <t>MO</t>
  </si>
  <si>
    <t>+</t>
  </si>
  <si>
    <t>mo</t>
  </si>
  <si>
    <t>q bij maximale winst</t>
  </si>
  <si>
    <t>p bij maximale winst</t>
  </si>
  <si>
    <t>maximale winst</t>
  </si>
  <si>
    <t>omzet bij maximale winst</t>
  </si>
  <si>
    <t>maximale omzet</t>
  </si>
  <si>
    <t>totale kosten bij maximale winst</t>
  </si>
  <si>
    <t>winst bij maximale omzet</t>
  </si>
  <si>
    <t>kosten bij maximale omzet</t>
  </si>
  <si>
    <t>consumentensurplus bij maximale winst</t>
  </si>
  <si>
    <t>producentensurplus bij maximale winst</t>
  </si>
  <si>
    <t xml:space="preserve">Beantwoord onderstaande vragen door de gele cellen in te vullen. </t>
  </si>
  <si>
    <t>1. Hoeveelheid (q) bij maximale winst</t>
  </si>
  <si>
    <t>2. Prijs bij maximale winst</t>
  </si>
  <si>
    <t>3. Maximale winst</t>
  </si>
  <si>
    <t>4. Omzet bij maximale winst</t>
  </si>
  <si>
    <t>5. Totale kosten bij maximale winst</t>
  </si>
  <si>
    <t>Vragen</t>
  </si>
  <si>
    <t>belastingopbrengst overheid</t>
  </si>
  <si>
    <t>welvaartsverlies door belastingheffing</t>
  </si>
  <si>
    <t>www.jdjong.nl</t>
  </si>
  <si>
    <t>GTK</t>
  </si>
  <si>
    <t>TK</t>
  </si>
  <si>
    <t>MK</t>
  </si>
  <si>
    <r>
      <t>q</t>
    </r>
    <r>
      <rPr>
        <b/>
        <vertAlign val="superscript"/>
        <sz val="14"/>
        <color rgb="FFFFFF99"/>
        <rFont val="Calibri"/>
        <family val="2"/>
        <scheme val="minor"/>
      </rPr>
      <t>2</t>
    </r>
  </si>
  <si>
    <t>TO</t>
  </si>
  <si>
    <t>Monopolie</t>
  </si>
  <si>
    <t>Verander daarna de getallen in een of meerdere functies en beantwoord opnieuw de vragen. Blijf wel binnen de kaders van de grafieken.</t>
  </si>
  <si>
    <t>Van een monopolist zijn de prijs-afzet functie, de marginale opbrengst functie en de kostenfuncties (gtk, tk en mk) gegeven en in onderstaande grafieken getekend.</t>
  </si>
  <si>
    <t>/</t>
  </si>
  <si>
    <t>P</t>
  </si>
  <si>
    <t>6. Hoeveelheid (q) bij maximale omzet</t>
  </si>
  <si>
    <t>8. Maximale omzet</t>
  </si>
  <si>
    <t>9. Winst bij maximale omzet</t>
  </si>
  <si>
    <t>10. Kosten bij maximale omzet</t>
  </si>
  <si>
    <t>7. Prijs bij maximale omzet</t>
  </si>
  <si>
    <t>prijs bij max omzet</t>
  </si>
  <si>
    <t>hoeveelheid bij max omzet</t>
  </si>
  <si>
    <t>Rond de antwoorden af op twee cijfers achter de komma</t>
  </si>
  <si>
    <t>Alle bedragen zijn in miljoenen euro's of stuks, behalve het bedrag bij vraag 2 en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</si>
</sst>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4"/>
      <color rgb="FFFFFF99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FF99"/>
      <name val="Calibri"/>
      <family val="2"/>
      <scheme val="minor"/>
    </font>
    <font>
      <b/>
      <vertAlign val="superscript"/>
      <sz val="14"/>
      <color rgb="FFFFFF99"/>
      <name val="Calibri"/>
      <family val="2"/>
      <scheme val="minor"/>
    </font>
    <font>
      <i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5" fillId="2" borderId="0" xfId="0" applyFont="1" applyFill="1" applyBorder="1"/>
    <xf numFmtId="0" fontId="4" fillId="2" borderId="0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1" fillId="2" borderId="0" xfId="0" applyFont="1" applyFill="1" applyBorder="1"/>
    <xf numFmtId="0" fontId="7" fillId="2" borderId="0" xfId="0" applyFont="1" applyFill="1" applyBorder="1"/>
    <xf numFmtId="0" fontId="0" fillId="2" borderId="0" xfId="0" applyFont="1" applyFill="1" applyBorder="1"/>
    <xf numFmtId="0" fontId="2" fillId="2" borderId="0" xfId="0" applyFont="1" applyFill="1" applyBorder="1"/>
    <xf numFmtId="0" fontId="9" fillId="2" borderId="0" xfId="1" applyFont="1" applyFill="1" applyBorder="1"/>
    <xf numFmtId="0" fontId="3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10" fillId="2" borderId="0" xfId="0" applyFont="1" applyFill="1" applyBorder="1"/>
    <xf numFmtId="0" fontId="11" fillId="2" borderId="0" xfId="0" applyFont="1" applyFill="1" applyBorder="1"/>
    <xf numFmtId="0" fontId="3" fillId="3" borderId="1" xfId="0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0" fontId="10" fillId="2" borderId="0" xfId="0" applyNumberFormat="1" applyFont="1" applyFill="1" applyBorder="1" applyProtection="1">
      <protection locked="0"/>
    </xf>
    <xf numFmtId="0" fontId="4" fillId="2" borderId="0" xfId="0" applyFont="1" applyFill="1" applyBorder="1" applyProtection="1">
      <protection hidden="1"/>
    </xf>
    <xf numFmtId="0" fontId="12" fillId="2" borderId="0" xfId="0" applyFont="1" applyFill="1" applyBorder="1"/>
    <xf numFmtId="0" fontId="3" fillId="2" borderId="0" xfId="0" applyFont="1" applyFill="1" applyBorder="1" applyProtection="1">
      <protection locked="0"/>
    </xf>
    <xf numFmtId="0" fontId="14" fillId="2" borderId="0" xfId="0" applyFont="1" applyFill="1" applyBorder="1"/>
    <xf numFmtId="0" fontId="15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16" fillId="2" borderId="0" xfId="0" applyFont="1" applyFill="1" applyBorder="1" applyProtection="1">
      <protection hidden="1"/>
    </xf>
    <xf numFmtId="2" fontId="10" fillId="2" borderId="0" xfId="0" applyNumberFormat="1" applyFont="1" applyFill="1" applyBorder="1" applyProtection="1"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Medium9"/>
  <colors>
    <mruColors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14987194400629E-2"/>
          <c:y val="2.6417834134369569E-2"/>
          <c:w val="0.75807256377518906"/>
          <c:h val="0.84348842758291576"/>
        </c:manualLayout>
      </c:layout>
      <c:lineChart>
        <c:grouping val="standard"/>
        <c:varyColors val="0"/>
        <c:ser>
          <c:idx val="0"/>
          <c:order val="0"/>
          <c:tx>
            <c:v>P = GO</c:v>
          </c:tx>
          <c:spPr>
            <a:ln w="38100"/>
          </c:spPr>
          <c:marker>
            <c:symbol val="none"/>
          </c:marker>
          <c:cat>
            <c:numRef>
              <c:f>Blad1!$S$7:$S$21</c:f>
              <c:numCache>
                <c:formatCode>General</c:formatCode>
                <c:ptCount val="1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</c:numCache>
            </c:numRef>
          </c:cat>
          <c:val>
            <c:numRef>
              <c:f>Blad1!$T$7:$T$21</c:f>
              <c:numCache>
                <c:formatCode>General</c:formatCode>
                <c:ptCount val="15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11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MO</c:v>
          </c:tx>
          <c:spPr>
            <a:ln w="38100"/>
          </c:spPr>
          <c:marker>
            <c:symbol val="none"/>
          </c:marker>
          <c:cat>
            <c:numRef>
              <c:f>Blad1!$S$7:$S$21</c:f>
              <c:numCache>
                <c:formatCode>General</c:formatCode>
                <c:ptCount val="1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</c:numCache>
            </c:numRef>
          </c:cat>
          <c:val>
            <c:numRef>
              <c:f>Blad1!$U$7:$U$21</c:f>
              <c:numCache>
                <c:formatCode>General</c:formatCode>
                <c:ptCount val="15"/>
                <c:pt idx="0">
                  <c:v>14</c:v>
                </c:pt>
                <c:pt idx="1">
                  <c:v>12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-2</c:v>
                </c:pt>
                <c:pt idx="9">
                  <c:v>-4</c:v>
                </c:pt>
                <c:pt idx="10">
                  <c:v>-6</c:v>
                </c:pt>
                <c:pt idx="11">
                  <c:v>-8</c:v>
                </c:pt>
                <c:pt idx="12">
                  <c:v>-10</c:v>
                </c:pt>
                <c:pt idx="13">
                  <c:v>-12</c:v>
                </c:pt>
                <c:pt idx="14">
                  <c:v>-14</c:v>
                </c:pt>
              </c:numCache>
            </c:numRef>
          </c:val>
          <c:smooth val="0"/>
        </c:ser>
        <c:ser>
          <c:idx val="2"/>
          <c:order val="2"/>
          <c:tx>
            <c:v>GTK</c:v>
          </c:tx>
          <c:spPr>
            <a:ln w="38100"/>
          </c:spPr>
          <c:marker>
            <c:symbol val="none"/>
          </c:marker>
          <c:cat>
            <c:numRef>
              <c:f>Blad1!$S$7:$S$21</c:f>
              <c:numCache>
                <c:formatCode>General</c:formatCode>
                <c:ptCount val="1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</c:numCache>
            </c:numRef>
          </c:cat>
          <c:val>
            <c:numRef>
              <c:f>Blad1!$V$7:$V$21</c:f>
              <c:numCache>
                <c:formatCode>General</c:formatCode>
                <c:ptCount val="15"/>
                <c:pt idx="1">
                  <c:v>4.5</c:v>
                </c:pt>
                <c:pt idx="2">
                  <c:v>4</c:v>
                </c:pt>
                <c:pt idx="3">
                  <c:v>4.166666666666667</c:v>
                </c:pt>
                <c:pt idx="4">
                  <c:v>4.5</c:v>
                </c:pt>
                <c:pt idx="5">
                  <c:v>4.9000000000000004</c:v>
                </c:pt>
                <c:pt idx="6">
                  <c:v>5.333333333333333</c:v>
                </c:pt>
                <c:pt idx="7">
                  <c:v>5.7857142857142856</c:v>
                </c:pt>
                <c:pt idx="8">
                  <c:v>6.25</c:v>
                </c:pt>
                <c:pt idx="9">
                  <c:v>6.7222222222222223</c:v>
                </c:pt>
                <c:pt idx="10">
                  <c:v>7.2</c:v>
                </c:pt>
                <c:pt idx="11">
                  <c:v>7.6818181818181817</c:v>
                </c:pt>
                <c:pt idx="12">
                  <c:v>8.1666666666666661</c:v>
                </c:pt>
                <c:pt idx="13">
                  <c:v>8.6538461538461533</c:v>
                </c:pt>
                <c:pt idx="14">
                  <c:v>9.1428571428571423</c:v>
                </c:pt>
              </c:numCache>
            </c:numRef>
          </c:val>
          <c:smooth val="1"/>
        </c:ser>
        <c:ser>
          <c:idx val="3"/>
          <c:order val="3"/>
          <c:tx>
            <c:v>MK</c:v>
          </c:tx>
          <c:marker>
            <c:symbol val="none"/>
          </c:marker>
          <c:cat>
            <c:numRef>
              <c:f>Blad1!$S$7:$S$21</c:f>
              <c:numCache>
                <c:formatCode>General</c:formatCode>
                <c:ptCount val="1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</c:numCache>
            </c:numRef>
          </c:cat>
          <c:val>
            <c:numRef>
              <c:f>Blad1!$W$7:$W$21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54592"/>
        <c:axId val="74264576"/>
      </c:lineChart>
      <c:catAx>
        <c:axId val="74254592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nextTo"/>
        <c:crossAx val="74264576"/>
        <c:crossesAt val="0"/>
        <c:auto val="1"/>
        <c:lblAlgn val="ctr"/>
        <c:lblOffset val="100"/>
        <c:tickLblSkip val="1"/>
        <c:noMultiLvlLbl val="0"/>
      </c:catAx>
      <c:valAx>
        <c:axId val="74264576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254592"/>
        <c:crossesAt val="1"/>
        <c:crossBetween val="midCat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effectLst>
          <a:glow>
            <a:schemeClr val="accent1">
              <a:alpha val="40000"/>
            </a:schemeClr>
          </a:glow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r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scene3d>
      <a:camera prst="orthographicFront"/>
      <a:lightRig rig="threePt" dir="t"/>
    </a:scene3d>
    <a:sp3d>
      <a:bevelT/>
    </a:sp3d>
  </c:spPr>
  <c:printSettings>
    <c:headerFooter>
      <c:oddFooter>&amp;LJ. de Jong&amp;CPagina &amp;P&amp;R&amp;D</c:oddFooter>
    </c:headerFooter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7729049691574E-2"/>
          <c:y val="4.5759976425833057E-2"/>
          <c:w val="0.76386546618381557"/>
          <c:h val="0.81801483056554314"/>
        </c:manualLayout>
      </c:layout>
      <c:lineChart>
        <c:grouping val="standard"/>
        <c:varyColors val="0"/>
        <c:ser>
          <c:idx val="0"/>
          <c:order val="0"/>
          <c:tx>
            <c:v>TO</c:v>
          </c:tx>
          <c:spPr>
            <a:ln w="38100"/>
          </c:spPr>
          <c:marker>
            <c:symbol val="none"/>
          </c:marker>
          <c:cat>
            <c:numRef>
              <c:f>Blad1!$S$7:$S$21</c:f>
              <c:numCache>
                <c:formatCode>General</c:formatCode>
                <c:ptCount val="1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</c:numCache>
            </c:numRef>
          </c:cat>
          <c:val>
            <c:numRef>
              <c:f>Blad1!$AA$7:$AA$21</c:f>
              <c:numCache>
                <c:formatCode>General</c:formatCode>
                <c:ptCount val="15"/>
                <c:pt idx="0">
                  <c:v>0</c:v>
                </c:pt>
                <c:pt idx="1">
                  <c:v>6.5</c:v>
                </c:pt>
                <c:pt idx="2">
                  <c:v>12</c:v>
                </c:pt>
                <c:pt idx="3">
                  <c:v>16.5</c:v>
                </c:pt>
                <c:pt idx="4">
                  <c:v>20</c:v>
                </c:pt>
                <c:pt idx="5">
                  <c:v>22.5</c:v>
                </c:pt>
                <c:pt idx="6">
                  <c:v>24</c:v>
                </c:pt>
                <c:pt idx="7">
                  <c:v>24.5</c:v>
                </c:pt>
                <c:pt idx="8">
                  <c:v>24</c:v>
                </c:pt>
                <c:pt idx="9">
                  <c:v>22.5</c:v>
                </c:pt>
                <c:pt idx="10">
                  <c:v>20</c:v>
                </c:pt>
                <c:pt idx="11">
                  <c:v>16.5</c:v>
                </c:pt>
                <c:pt idx="12">
                  <c:v>12</c:v>
                </c:pt>
                <c:pt idx="13">
                  <c:v>6.5</c:v>
                </c:pt>
                <c:pt idx="14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06304"/>
        <c:axId val="74307840"/>
      </c:lineChart>
      <c:catAx>
        <c:axId val="74306304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nextTo"/>
        <c:crossAx val="74307840"/>
        <c:crosses val="autoZero"/>
        <c:auto val="1"/>
        <c:lblAlgn val="ctr"/>
        <c:lblOffset val="100"/>
        <c:noMultiLvlLbl val="0"/>
      </c:catAx>
      <c:valAx>
        <c:axId val="74307840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306304"/>
        <c:crosses val="autoZero"/>
        <c:crossBetween val="midCat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  <a:sp3d>
          <a:bevelT/>
        </a:sp3d>
      </c:spPr>
    </c:plotArea>
    <c:legend>
      <c:legendPos val="r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57149</xdr:colOff>
      <xdr:row>4</xdr:row>
      <xdr:rowOff>52387</xdr:rowOff>
    </xdr:from>
    <xdr:to>
      <xdr:col>34</xdr:col>
      <xdr:colOff>361950</xdr:colOff>
      <xdr:row>19</xdr:row>
      <xdr:rowOff>133350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57150</xdr:colOff>
      <xdr:row>19</xdr:row>
      <xdr:rowOff>119061</xdr:rowOff>
    </xdr:from>
    <xdr:to>
      <xdr:col>34</xdr:col>
      <xdr:colOff>371476</xdr:colOff>
      <xdr:row>35</xdr:row>
      <xdr:rowOff>123825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76200</xdr:colOff>
      <xdr:row>20</xdr:row>
      <xdr:rowOff>76200</xdr:rowOff>
    </xdr:from>
    <xdr:to>
      <xdr:col>18</xdr:col>
      <xdr:colOff>312371</xdr:colOff>
      <xdr:row>21</xdr:row>
      <xdr:rowOff>80938</xdr:rowOff>
    </xdr:to>
    <xdr:sp macro="" textlink="">
      <xdr:nvSpPr>
        <xdr:cNvPr id="5" name="Tekstvak 1"/>
        <xdr:cNvSpPr txBox="1"/>
      </xdr:nvSpPr>
      <xdr:spPr>
        <a:xfrm>
          <a:off x="5886450" y="4705350"/>
          <a:ext cx="236171" cy="20476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nl-NL" sz="1100" b="1"/>
            <a:t>€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0.71281</cdr:x>
      <cdr:y>0.91889</cdr:y>
    </cdr:from>
    <cdr:to>
      <cdr:x>0.98737</cdr:x>
      <cdr:y>0.97724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3225020" y="3076479"/>
          <a:ext cx="1242206" cy="195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NL" sz="1100" b="1"/>
            <a:t>q x 1 mln. </a:t>
          </a:r>
        </a:p>
      </cdr:txBody>
    </cdr:sp>
  </cdr:relSizeAnchor>
  <cdr:relSizeAnchor xmlns:cdr="http://schemas.openxmlformats.org/drawingml/2006/chartDrawing">
    <cdr:from>
      <cdr:x>0.00529</cdr:x>
      <cdr:y>0.02974</cdr:y>
    </cdr:from>
    <cdr:to>
      <cdr:x>0.04902</cdr:x>
      <cdr:y>0.08699</cdr:y>
    </cdr:to>
    <cdr:sp macro="" textlink="">
      <cdr:nvSpPr>
        <cdr:cNvPr id="3" name="Tekstvak 2"/>
        <cdr:cNvSpPr txBox="1"/>
      </cdr:nvSpPr>
      <cdr:spPr>
        <a:xfrm xmlns:a="http://schemas.openxmlformats.org/drawingml/2006/main">
          <a:off x="33085" y="147465"/>
          <a:ext cx="273242" cy="283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NL" sz="1100" b="1"/>
            <a:t>€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0.72074</cdr:x>
      <cdr:y>0.91454</cdr:y>
    </cdr:from>
    <cdr:to>
      <cdr:x>0.99472</cdr:x>
      <cdr:y>0.98146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3899339" y="2809299"/>
          <a:ext cx="1482287" cy="205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100" b="1"/>
            <a:t>q x 1 mln. </a:t>
          </a:r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djong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workbookViewId="0">
      <selection activeCell="AI39" sqref="AI39"/>
    </sheetView>
  </sheetViews>
  <sheetFormatPr defaultRowHeight="15" x14ac:dyDescent="0.25"/>
  <cols>
    <col min="1" max="1" width="11.85546875" style="3" customWidth="1"/>
    <col min="2" max="2" width="2.5703125" style="3" bestFit="1" customWidth="1"/>
    <col min="3" max="3" width="5.85546875" style="3" customWidth="1"/>
    <col min="4" max="5" width="2.7109375" style="3" customWidth="1"/>
    <col min="6" max="6" width="5.85546875" style="3" customWidth="1"/>
    <col min="7" max="7" width="9.140625" style="3"/>
    <col min="8" max="8" width="6.140625" style="3" customWidth="1"/>
    <col min="9" max="9" width="3.7109375" style="3" customWidth="1"/>
    <col min="10" max="10" width="8" style="3" customWidth="1"/>
    <col min="11" max="11" width="4.28515625" style="3" customWidth="1"/>
    <col min="12" max="12" width="2.85546875" style="3" customWidth="1"/>
    <col min="13" max="13" width="6.85546875" style="3" customWidth="1"/>
    <col min="14" max="14" width="3" style="3" customWidth="1"/>
    <col min="15" max="15" width="2.5703125" style="3" customWidth="1"/>
    <col min="16" max="16" width="4.5703125" style="3" customWidth="1"/>
    <col min="17" max="17" width="2.140625" style="3" customWidth="1"/>
    <col min="18" max="18" width="2.28515625" style="3" customWidth="1"/>
    <col min="19" max="19" width="9.140625" style="3"/>
    <col min="20" max="20" width="7.140625" style="3" customWidth="1"/>
    <col min="21" max="21" width="7.28515625" style="3" customWidth="1"/>
    <col min="22" max="22" width="7.42578125" style="3" customWidth="1"/>
    <col min="23" max="23" width="7.85546875" style="3" customWidth="1"/>
    <col min="24" max="24" width="9.140625" style="3" hidden="1" customWidth="1"/>
    <col min="25" max="25" width="27.7109375" style="3" hidden="1" customWidth="1"/>
    <col min="26" max="26" width="9.140625" style="3" hidden="1" customWidth="1"/>
    <col min="27" max="27" width="8" style="3" customWidth="1"/>
    <col min="28" max="29" width="9.140625" style="3"/>
    <col min="30" max="30" width="9.140625" style="3" hidden="1" customWidth="1"/>
    <col min="31" max="31" width="17.42578125" style="3" hidden="1" customWidth="1"/>
    <col min="32" max="32" width="9.140625" style="3" hidden="1" customWidth="1"/>
    <col min="33" max="16384" width="9.140625" style="3"/>
  </cols>
  <sheetData>
    <row r="1" spans="1:32" ht="26.25" x14ac:dyDescent="0.4">
      <c r="A1" s="1" t="s">
        <v>31</v>
      </c>
      <c r="B1" s="2"/>
      <c r="C1" s="2"/>
    </row>
    <row r="2" spans="1:32" ht="15.75" x14ac:dyDescent="0.25">
      <c r="A2" s="21" t="s">
        <v>33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2" ht="15.75" x14ac:dyDescent="0.25">
      <c r="A3" s="21" t="s">
        <v>16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32" ht="15.75" x14ac:dyDescent="0.25">
      <c r="A4" s="21" t="s">
        <v>32</v>
      </c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6" spans="1:32" ht="18.75" x14ac:dyDescent="0.3">
      <c r="A6" s="11" t="s">
        <v>35</v>
      </c>
      <c r="B6" s="12" t="s">
        <v>1</v>
      </c>
      <c r="C6" s="15">
        <v>-2</v>
      </c>
      <c r="D6" s="12" t="s">
        <v>2</v>
      </c>
      <c r="E6" s="12" t="s">
        <v>4</v>
      </c>
      <c r="F6" s="16">
        <v>14</v>
      </c>
      <c r="G6" s="13"/>
      <c r="H6" s="12" t="s">
        <v>26</v>
      </c>
      <c r="I6" s="12" t="s">
        <v>1</v>
      </c>
      <c r="J6" s="25">
        <v>1</v>
      </c>
      <c r="K6" s="12" t="s">
        <v>2</v>
      </c>
      <c r="L6" s="12" t="s">
        <v>4</v>
      </c>
      <c r="M6" s="15">
        <v>2</v>
      </c>
      <c r="N6" s="12"/>
      <c r="O6" s="12" t="s">
        <v>4</v>
      </c>
      <c r="P6" s="15">
        <v>1</v>
      </c>
      <c r="Q6" s="12" t="s">
        <v>34</v>
      </c>
      <c r="R6" s="12" t="s">
        <v>2</v>
      </c>
      <c r="S6" s="22" t="s">
        <v>2</v>
      </c>
      <c r="T6" s="22" t="s">
        <v>0</v>
      </c>
      <c r="U6" s="22" t="s">
        <v>5</v>
      </c>
      <c r="V6" s="22" t="s">
        <v>26</v>
      </c>
      <c r="W6" s="22" t="s">
        <v>28</v>
      </c>
      <c r="X6" s="23"/>
      <c r="Y6" s="23"/>
      <c r="Z6" s="23"/>
      <c r="AA6" s="22" t="s">
        <v>30</v>
      </c>
    </row>
    <row r="7" spans="1:32" ht="21" x14ac:dyDescent="0.3">
      <c r="A7" s="11" t="s">
        <v>3</v>
      </c>
      <c r="B7" s="12" t="s">
        <v>1</v>
      </c>
      <c r="C7" s="15">
        <v>-4</v>
      </c>
      <c r="D7" s="12" t="s">
        <v>2</v>
      </c>
      <c r="E7" s="12" t="s">
        <v>4</v>
      </c>
      <c r="F7" s="16">
        <v>14</v>
      </c>
      <c r="H7" s="12" t="s">
        <v>27</v>
      </c>
      <c r="I7" s="12" t="s">
        <v>1</v>
      </c>
      <c r="J7" s="25">
        <v>1</v>
      </c>
      <c r="K7" s="12" t="s">
        <v>29</v>
      </c>
      <c r="L7" s="12" t="s">
        <v>4</v>
      </c>
      <c r="M7" s="15">
        <v>2</v>
      </c>
      <c r="N7" s="12" t="s">
        <v>2</v>
      </c>
      <c r="O7" s="12" t="s">
        <v>4</v>
      </c>
      <c r="P7" s="15">
        <v>1</v>
      </c>
      <c r="Q7" s="12"/>
      <c r="S7" s="2">
        <v>0</v>
      </c>
      <c r="T7" s="2">
        <f t="shared" ref="T7:T17" si="0">-2*S7+$F$6</f>
        <v>14</v>
      </c>
      <c r="U7" s="2">
        <f t="shared" ref="U7:U21" si="1">-4*S7+$F$7</f>
        <v>14</v>
      </c>
      <c r="V7" s="2"/>
      <c r="W7" s="2">
        <f>(S7*$J$8)+($M$8)</f>
        <v>2</v>
      </c>
      <c r="AA7" s="2">
        <f>S7*T7</f>
        <v>0</v>
      </c>
    </row>
    <row r="8" spans="1:32" ht="21" x14ac:dyDescent="0.3">
      <c r="A8" s="12"/>
      <c r="B8" s="12"/>
      <c r="C8" s="15"/>
      <c r="D8" s="4"/>
      <c r="E8" s="4"/>
      <c r="F8" s="4"/>
      <c r="G8" s="13"/>
      <c r="H8" s="12" t="s">
        <v>28</v>
      </c>
      <c r="I8" s="12" t="s">
        <v>1</v>
      </c>
      <c r="J8" s="25">
        <v>2</v>
      </c>
      <c r="K8" s="12" t="s">
        <v>2</v>
      </c>
      <c r="L8" s="12" t="s">
        <v>4</v>
      </c>
      <c r="M8" s="15">
        <v>2</v>
      </c>
      <c r="N8" s="12"/>
      <c r="O8" s="12"/>
      <c r="P8" s="12"/>
      <c r="Q8" s="12"/>
      <c r="S8" s="2">
        <v>0.5</v>
      </c>
      <c r="T8" s="2">
        <f t="shared" si="0"/>
        <v>13</v>
      </c>
      <c r="U8" s="2">
        <f t="shared" si="1"/>
        <v>12</v>
      </c>
      <c r="V8" s="2">
        <f>(S8*$J$6)+($M$6)+($P$6/S8)</f>
        <v>4.5</v>
      </c>
      <c r="W8" s="2">
        <f t="shared" ref="W8:W21" si="2">(S8*$J$8)+($M$8)</f>
        <v>3</v>
      </c>
      <c r="AA8" s="2">
        <f t="shared" ref="AA8:AA21" si="3">S8*T8</f>
        <v>6.5</v>
      </c>
    </row>
    <row r="9" spans="1:32" x14ac:dyDescent="0.25">
      <c r="S9" s="2">
        <v>1</v>
      </c>
      <c r="T9" s="2">
        <f t="shared" si="0"/>
        <v>12</v>
      </c>
      <c r="U9" s="2">
        <f t="shared" si="1"/>
        <v>10</v>
      </c>
      <c r="V9" s="2">
        <f t="shared" ref="V9:V21" si="4">(S9*$J$6)+($M$6)+($P$6/S9)</f>
        <v>4</v>
      </c>
      <c r="W9" s="2">
        <f t="shared" si="2"/>
        <v>4</v>
      </c>
      <c r="AA9" s="2">
        <f t="shared" si="3"/>
        <v>12</v>
      </c>
    </row>
    <row r="10" spans="1:32" ht="15.75" x14ac:dyDescent="0.25">
      <c r="A10" s="4" t="s">
        <v>22</v>
      </c>
      <c r="B10" s="2"/>
      <c r="C10" s="2"/>
      <c r="D10" s="2"/>
      <c r="E10" s="2"/>
      <c r="F10" s="2"/>
      <c r="G10" s="2"/>
      <c r="H10" s="2"/>
      <c r="I10" s="2"/>
      <c r="J10" s="2"/>
      <c r="S10" s="2">
        <v>1.5</v>
      </c>
      <c r="T10" s="2">
        <f t="shared" si="0"/>
        <v>11</v>
      </c>
      <c r="U10" s="2">
        <f t="shared" si="1"/>
        <v>8</v>
      </c>
      <c r="V10" s="2">
        <f t="shared" si="4"/>
        <v>4.166666666666667</v>
      </c>
      <c r="W10" s="2">
        <f t="shared" si="2"/>
        <v>5</v>
      </c>
      <c r="X10" s="2" t="s">
        <v>6</v>
      </c>
      <c r="Y10" s="2"/>
      <c r="Z10" s="17">
        <f>(C8-F7)/C7</f>
        <v>3.5</v>
      </c>
      <c r="AA10" s="2">
        <f t="shared" si="3"/>
        <v>16.5</v>
      </c>
    </row>
    <row r="11" spans="1:32" ht="18.75" x14ac:dyDescent="0.3">
      <c r="A11" s="20" t="s">
        <v>17</v>
      </c>
      <c r="B11" s="2"/>
      <c r="C11" s="2"/>
      <c r="D11" s="2"/>
      <c r="E11" s="2"/>
      <c r="F11" s="2"/>
      <c r="G11" s="2"/>
      <c r="H11" s="2"/>
      <c r="J11" s="14"/>
      <c r="L11" s="24" t="str">
        <f>IF(J11&lt;&gt;"",IF(J11=ROUND(AF11,2),"GOED","FOUT"),"")</f>
        <v/>
      </c>
      <c r="S11" s="2">
        <v>2</v>
      </c>
      <c r="T11" s="2">
        <f t="shared" si="0"/>
        <v>10</v>
      </c>
      <c r="U11" s="2">
        <f t="shared" si="1"/>
        <v>6</v>
      </c>
      <c r="V11" s="2">
        <f t="shared" si="4"/>
        <v>4.5</v>
      </c>
      <c r="W11" s="2">
        <f t="shared" si="2"/>
        <v>6</v>
      </c>
      <c r="X11" s="2" t="s">
        <v>7</v>
      </c>
      <c r="Y11" s="2"/>
      <c r="Z11" s="17">
        <f>Z10*C6+F6</f>
        <v>7</v>
      </c>
      <c r="AA11" s="2">
        <f t="shared" si="3"/>
        <v>20</v>
      </c>
      <c r="AD11" s="2" t="s">
        <v>6</v>
      </c>
      <c r="AE11" s="2"/>
      <c r="AF11" s="17">
        <f>(F7-M8)/(J8-C7)</f>
        <v>2</v>
      </c>
    </row>
    <row r="12" spans="1:32" ht="18.75" x14ac:dyDescent="0.3">
      <c r="A12" s="20" t="s">
        <v>18</v>
      </c>
      <c r="B12" s="2"/>
      <c r="C12" s="2"/>
      <c r="D12" s="2"/>
      <c r="E12" s="2"/>
      <c r="F12" s="2"/>
      <c r="G12" s="2"/>
      <c r="H12" s="2"/>
      <c r="J12" s="14"/>
      <c r="L12" s="24" t="str">
        <f t="shared" ref="L12:L15" si="5">IF(J12&lt;&gt;"",IF(J12=ROUND(AF12,2),"GOED","FOUT"),"")</f>
        <v/>
      </c>
      <c r="S12" s="2">
        <v>2.5</v>
      </c>
      <c r="T12" s="2">
        <f t="shared" si="0"/>
        <v>9</v>
      </c>
      <c r="U12" s="2">
        <f t="shared" si="1"/>
        <v>4</v>
      </c>
      <c r="V12" s="2">
        <f t="shared" si="4"/>
        <v>4.9000000000000004</v>
      </c>
      <c r="W12" s="2">
        <f t="shared" si="2"/>
        <v>7</v>
      </c>
      <c r="X12" s="2" t="s">
        <v>8</v>
      </c>
      <c r="Y12" s="2"/>
      <c r="Z12" s="17">
        <f>(Z11-C8)*Z10</f>
        <v>24.5</v>
      </c>
      <c r="AA12" s="2">
        <f t="shared" si="3"/>
        <v>22.5</v>
      </c>
      <c r="AD12" s="2" t="s">
        <v>7</v>
      </c>
      <c r="AE12" s="2"/>
      <c r="AF12" s="17">
        <f>(AF11*C6+F6)</f>
        <v>10</v>
      </c>
    </row>
    <row r="13" spans="1:32" ht="18.75" x14ac:dyDescent="0.3">
      <c r="A13" s="20" t="s">
        <v>19</v>
      </c>
      <c r="B13" s="2"/>
      <c r="C13" s="2"/>
      <c r="D13" s="2"/>
      <c r="E13" s="2"/>
      <c r="F13" s="2"/>
      <c r="G13" s="2"/>
      <c r="H13" s="2"/>
      <c r="J13" s="14"/>
      <c r="L13" s="24" t="str">
        <f t="shared" si="5"/>
        <v/>
      </c>
      <c r="P13" s="18"/>
      <c r="S13" s="2">
        <v>3</v>
      </c>
      <c r="T13" s="2">
        <f t="shared" si="0"/>
        <v>8</v>
      </c>
      <c r="U13" s="2">
        <f t="shared" si="1"/>
        <v>2</v>
      </c>
      <c r="V13" s="2">
        <f t="shared" si="4"/>
        <v>5.333333333333333</v>
      </c>
      <c r="W13" s="2">
        <f t="shared" si="2"/>
        <v>8</v>
      </c>
      <c r="X13" s="2" t="s">
        <v>9</v>
      </c>
      <c r="Y13" s="2"/>
      <c r="Z13" s="17">
        <f>Z10*Z11</f>
        <v>24.5</v>
      </c>
      <c r="AA13" s="2">
        <f t="shared" si="3"/>
        <v>24</v>
      </c>
      <c r="AD13" s="2" t="s">
        <v>8</v>
      </c>
      <c r="AE13" s="2"/>
      <c r="AF13" s="17">
        <f>(AF12*AF11-(AF11^2*J7+AF11*M7+P7))</f>
        <v>11</v>
      </c>
    </row>
    <row r="14" spans="1:32" ht="18.75" x14ac:dyDescent="0.3">
      <c r="A14" s="20" t="s">
        <v>20</v>
      </c>
      <c r="B14" s="2"/>
      <c r="C14" s="2"/>
      <c r="D14" s="2"/>
      <c r="E14" s="2"/>
      <c r="F14" s="2"/>
      <c r="G14" s="2"/>
      <c r="H14" s="2"/>
      <c r="J14" s="14"/>
      <c r="L14" s="24" t="str">
        <f t="shared" si="5"/>
        <v/>
      </c>
      <c r="P14" s="18"/>
      <c r="S14" s="2">
        <v>3.5</v>
      </c>
      <c r="T14" s="2">
        <f t="shared" si="0"/>
        <v>7</v>
      </c>
      <c r="U14" s="2">
        <f t="shared" si="1"/>
        <v>0</v>
      </c>
      <c r="V14" s="2">
        <f t="shared" si="4"/>
        <v>5.7857142857142856</v>
      </c>
      <c r="W14" s="2">
        <f t="shared" si="2"/>
        <v>9</v>
      </c>
      <c r="X14" s="2" t="s">
        <v>11</v>
      </c>
      <c r="Y14" s="2"/>
      <c r="Z14" s="17">
        <f>C8*Z10</f>
        <v>0</v>
      </c>
      <c r="AA14" s="2">
        <f t="shared" si="3"/>
        <v>24.5</v>
      </c>
      <c r="AD14" s="2" t="s">
        <v>9</v>
      </c>
      <c r="AE14" s="2"/>
      <c r="AF14" s="17">
        <f>AF11*AF12</f>
        <v>20</v>
      </c>
    </row>
    <row r="15" spans="1:32" ht="18.75" x14ac:dyDescent="0.3">
      <c r="A15" s="20" t="s">
        <v>21</v>
      </c>
      <c r="B15" s="2"/>
      <c r="C15" s="2"/>
      <c r="D15" s="2"/>
      <c r="E15" s="2"/>
      <c r="F15" s="2"/>
      <c r="G15" s="2"/>
      <c r="H15" s="2"/>
      <c r="J15" s="14"/>
      <c r="L15" s="24" t="str">
        <f t="shared" si="5"/>
        <v/>
      </c>
      <c r="P15" s="18"/>
      <c r="S15" s="2">
        <v>4</v>
      </c>
      <c r="T15" s="2">
        <f t="shared" si="0"/>
        <v>6</v>
      </c>
      <c r="U15" s="2">
        <f t="shared" si="1"/>
        <v>-2</v>
      </c>
      <c r="V15" s="2">
        <f t="shared" si="4"/>
        <v>6.25</v>
      </c>
      <c r="W15" s="2">
        <f t="shared" si="2"/>
        <v>10</v>
      </c>
      <c r="X15" s="2" t="s">
        <v>10</v>
      </c>
      <c r="Y15" s="2"/>
      <c r="Z15" s="17">
        <f>(F7/-C7)*((F7/-C7)*C6+F6)</f>
        <v>24.5</v>
      </c>
      <c r="AA15" s="2">
        <f t="shared" si="3"/>
        <v>24</v>
      </c>
      <c r="AD15" s="2" t="s">
        <v>11</v>
      </c>
      <c r="AE15" s="2"/>
      <c r="AF15" s="17">
        <f>AF11^2*J7+AF11*M7+P7</f>
        <v>9</v>
      </c>
    </row>
    <row r="16" spans="1:32" ht="18.75" x14ac:dyDescent="0.3">
      <c r="A16" s="20" t="s">
        <v>36</v>
      </c>
      <c r="J16" s="14"/>
      <c r="L16" s="24" t="str">
        <f>IF(J16&lt;&gt;"",IF(J16=ROUND(AF16,2),"GOED","FOUT"),"")</f>
        <v/>
      </c>
      <c r="S16" s="2">
        <v>4.5</v>
      </c>
      <c r="T16" s="2">
        <f t="shared" si="0"/>
        <v>5</v>
      </c>
      <c r="U16" s="2">
        <f t="shared" si="1"/>
        <v>-4</v>
      </c>
      <c r="V16" s="2">
        <f t="shared" si="4"/>
        <v>6.7222222222222223</v>
      </c>
      <c r="W16" s="2">
        <f t="shared" si="2"/>
        <v>11</v>
      </c>
      <c r="X16" s="2" t="s">
        <v>12</v>
      </c>
      <c r="Y16" s="2"/>
      <c r="Z16" s="17">
        <f>Z15-(C8*(F7/-C7))</f>
        <v>24.5</v>
      </c>
      <c r="AA16" s="2">
        <f t="shared" si="3"/>
        <v>22.5</v>
      </c>
      <c r="AD16" s="2" t="s">
        <v>42</v>
      </c>
      <c r="AF16" s="17">
        <f>F7/-C7</f>
        <v>3.5</v>
      </c>
    </row>
    <row r="17" spans="1:32" ht="18.75" x14ac:dyDescent="0.3">
      <c r="A17" s="20" t="s">
        <v>40</v>
      </c>
      <c r="J17" s="14"/>
      <c r="L17" s="24" t="str">
        <f>IF(J17&lt;&gt;"",IF(J17=ROUND(AF17,2),"GOED","FOUT"),"")</f>
        <v/>
      </c>
      <c r="S17" s="2">
        <v>5</v>
      </c>
      <c r="T17" s="2">
        <f t="shared" si="0"/>
        <v>4</v>
      </c>
      <c r="U17" s="2">
        <f t="shared" si="1"/>
        <v>-6</v>
      </c>
      <c r="V17" s="2">
        <f t="shared" si="4"/>
        <v>7.2</v>
      </c>
      <c r="W17" s="2">
        <f t="shared" si="2"/>
        <v>12</v>
      </c>
      <c r="X17" s="2" t="s">
        <v>13</v>
      </c>
      <c r="Y17" s="2"/>
      <c r="Z17" s="17">
        <f>(F7/-C7)*C8</f>
        <v>0</v>
      </c>
      <c r="AA17" s="2">
        <f t="shared" si="3"/>
        <v>20</v>
      </c>
      <c r="AD17" s="2" t="s">
        <v>41</v>
      </c>
      <c r="AF17" s="17">
        <f>(AF16*C6+F6)</f>
        <v>7</v>
      </c>
    </row>
    <row r="18" spans="1:32" ht="18.75" x14ac:dyDescent="0.3">
      <c r="A18" s="20" t="s">
        <v>37</v>
      </c>
      <c r="B18" s="2"/>
      <c r="C18" s="2"/>
      <c r="D18" s="2"/>
      <c r="E18" s="2"/>
      <c r="F18" s="2"/>
      <c r="G18" s="2"/>
      <c r="H18" s="2"/>
      <c r="J18" s="14"/>
      <c r="L18" s="24" t="str">
        <f t="shared" ref="L18:L20" si="6">IF(J18&lt;&gt;"",IF(J18=ROUND(AF18,2),"GOED","FOUT"),"")</f>
        <v/>
      </c>
      <c r="S18" s="2">
        <v>5.5</v>
      </c>
      <c r="T18" s="2">
        <f t="shared" ref="T18:T21" si="7">-2*S18+$F$6</f>
        <v>3</v>
      </c>
      <c r="U18" s="2">
        <f t="shared" si="1"/>
        <v>-8</v>
      </c>
      <c r="V18" s="2">
        <f t="shared" si="4"/>
        <v>7.6818181818181817</v>
      </c>
      <c r="W18" s="2">
        <f t="shared" si="2"/>
        <v>13</v>
      </c>
      <c r="X18" s="2" t="s">
        <v>14</v>
      </c>
      <c r="Y18" s="2"/>
      <c r="Z18" s="17">
        <f>(F6-Z11)*Z10*0.5</f>
        <v>12.25</v>
      </c>
      <c r="AA18" s="2">
        <f t="shared" si="3"/>
        <v>16.5</v>
      </c>
      <c r="AD18" s="2" t="s">
        <v>10</v>
      </c>
      <c r="AE18" s="2"/>
      <c r="AF18" s="17">
        <f>AF16*(AF16*C6+F6)</f>
        <v>24.5</v>
      </c>
    </row>
    <row r="19" spans="1:32" ht="18.75" x14ac:dyDescent="0.3">
      <c r="A19" s="20" t="s">
        <v>38</v>
      </c>
      <c r="B19" s="2"/>
      <c r="C19" s="2"/>
      <c r="D19" s="2"/>
      <c r="E19" s="2"/>
      <c r="F19" s="2"/>
      <c r="G19" s="2"/>
      <c r="H19" s="2"/>
      <c r="J19" s="14"/>
      <c r="L19" s="24" t="str">
        <f t="shared" si="6"/>
        <v/>
      </c>
      <c r="S19" s="2">
        <v>6</v>
      </c>
      <c r="T19" s="2">
        <f t="shared" si="7"/>
        <v>2</v>
      </c>
      <c r="U19" s="2">
        <f t="shared" si="1"/>
        <v>-10</v>
      </c>
      <c r="V19" s="2">
        <f t="shared" si="4"/>
        <v>8.1666666666666661</v>
      </c>
      <c r="W19" s="2">
        <f t="shared" si="2"/>
        <v>14</v>
      </c>
      <c r="X19" s="2" t="s">
        <v>15</v>
      </c>
      <c r="Y19" s="2"/>
      <c r="Z19" s="17">
        <f>Z12</f>
        <v>24.5</v>
      </c>
      <c r="AA19" s="2">
        <f t="shared" si="3"/>
        <v>12</v>
      </c>
      <c r="AD19" s="2" t="s">
        <v>12</v>
      </c>
      <c r="AE19" s="2"/>
      <c r="AF19" s="17">
        <f>(AF18-(AF16^2*J7+AF16*M7+P7))</f>
        <v>4.25</v>
      </c>
    </row>
    <row r="20" spans="1:32" ht="18.75" x14ac:dyDescent="0.3">
      <c r="A20" s="20" t="s">
        <v>39</v>
      </c>
      <c r="B20" s="2"/>
      <c r="C20" s="2"/>
      <c r="D20" s="2"/>
      <c r="E20" s="2"/>
      <c r="F20" s="2"/>
      <c r="G20" s="2"/>
      <c r="H20" s="2"/>
      <c r="J20" s="14"/>
      <c r="L20" s="24" t="str">
        <f t="shared" si="6"/>
        <v/>
      </c>
      <c r="S20" s="2">
        <v>6.5</v>
      </c>
      <c r="T20" s="2">
        <f t="shared" si="7"/>
        <v>1</v>
      </c>
      <c r="U20" s="2">
        <f t="shared" si="1"/>
        <v>-12</v>
      </c>
      <c r="V20" s="2">
        <f t="shared" si="4"/>
        <v>8.6538461538461533</v>
      </c>
      <c r="W20" s="2">
        <f t="shared" si="2"/>
        <v>15</v>
      </c>
      <c r="X20" s="2" t="s">
        <v>23</v>
      </c>
      <c r="Y20" s="2"/>
      <c r="Z20" s="17">
        <f>(C8-2)*Z10</f>
        <v>-7</v>
      </c>
      <c r="AA20" s="2">
        <f t="shared" si="3"/>
        <v>6.5</v>
      </c>
      <c r="AD20" s="2" t="s">
        <v>13</v>
      </c>
      <c r="AE20" s="2"/>
      <c r="AF20" s="17">
        <f>AF16^2*J7+AF16*M7+P7</f>
        <v>20.25</v>
      </c>
    </row>
    <row r="21" spans="1:32" ht="15.75" x14ac:dyDescent="0.25">
      <c r="A21" s="6"/>
      <c r="B21" s="2"/>
      <c r="C21" s="2"/>
      <c r="D21" s="2"/>
      <c r="E21" s="2"/>
      <c r="F21" s="2"/>
      <c r="G21" s="2"/>
      <c r="H21" s="2"/>
      <c r="I21" s="19"/>
      <c r="J21" s="8"/>
      <c r="S21" s="2">
        <v>7</v>
      </c>
      <c r="T21" s="2">
        <f t="shared" si="7"/>
        <v>0</v>
      </c>
      <c r="U21" s="2">
        <f t="shared" si="1"/>
        <v>-14</v>
      </c>
      <c r="V21" s="2">
        <f t="shared" si="4"/>
        <v>9.1428571428571423</v>
      </c>
      <c r="W21" s="2">
        <f t="shared" si="2"/>
        <v>16</v>
      </c>
      <c r="X21" s="2" t="s">
        <v>24</v>
      </c>
      <c r="Y21" s="2"/>
      <c r="Z21" s="17">
        <f>(F6-(C6*((F7-2)/-C7)+F6))*(F7-2)/-C7*0.5+(F7-2)/-C7*((C6*((F7-2)/-C7)+F6)-2)-Z18-Z19-Z20</f>
        <v>-2.75</v>
      </c>
      <c r="AA21" s="2">
        <f t="shared" si="3"/>
        <v>0</v>
      </c>
    </row>
    <row r="22" spans="1:32" x14ac:dyDescent="0.25">
      <c r="A22" s="2" t="s">
        <v>44</v>
      </c>
      <c r="B22" s="2"/>
      <c r="C22" s="2"/>
      <c r="D22" s="2"/>
      <c r="E22" s="2"/>
      <c r="F22" s="2"/>
      <c r="G22" s="2"/>
      <c r="H22" s="2"/>
      <c r="I22" s="19"/>
      <c r="J22" s="8"/>
      <c r="S22" s="2"/>
      <c r="T22" s="2"/>
      <c r="Z22" s="2"/>
      <c r="AA22" s="2"/>
    </row>
    <row r="23" spans="1:32" x14ac:dyDescent="0.25">
      <c r="A23" s="2" t="s">
        <v>43</v>
      </c>
      <c r="S23" s="2"/>
      <c r="T23" s="2"/>
      <c r="AA23" s="2"/>
    </row>
    <row r="24" spans="1:32" x14ac:dyDescent="0.25">
      <c r="S24" s="2"/>
      <c r="T24" s="2"/>
      <c r="AA24" s="2"/>
    </row>
    <row r="25" spans="1:32" x14ac:dyDescent="0.25">
      <c r="S25" s="2"/>
      <c r="T25" s="2"/>
      <c r="AA25" s="2"/>
    </row>
    <row r="26" spans="1:32" x14ac:dyDescent="0.25">
      <c r="I26" s="7"/>
      <c r="S26" s="2"/>
      <c r="T26" s="2"/>
      <c r="AA26" s="2"/>
    </row>
    <row r="27" spans="1:32" x14ac:dyDescent="0.25">
      <c r="S27" s="2"/>
      <c r="T27" s="2"/>
      <c r="AA27" s="2"/>
    </row>
    <row r="28" spans="1:32" x14ac:dyDescent="0.25">
      <c r="S28" s="2"/>
    </row>
    <row r="29" spans="1:32" x14ac:dyDescent="0.25">
      <c r="S29" s="2"/>
    </row>
    <row r="30" spans="1:32" x14ac:dyDescent="0.25">
      <c r="A30" s="9" t="s">
        <v>25</v>
      </c>
      <c r="B30" s="10"/>
      <c r="S30" s="2"/>
    </row>
    <row r="31" spans="1:32" x14ac:dyDescent="0.25">
      <c r="S31" s="2"/>
    </row>
  </sheetData>
  <sheetProtection password="8DBD" sheet="1" objects="1" scenarios="1"/>
  <hyperlinks>
    <hyperlink ref="A30" r:id="rId1"/>
  </hyperlinks>
  <pageMargins left="0.7" right="0.7" top="0.75" bottom="0.75" header="0.3" footer="0.3"/>
  <pageSetup paperSize="9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2013-09-22T11:25:28Z</dcterms:modified>
</cp:coreProperties>
</file>