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114B0079-B680-4A8D-AA3A-31DA5FEA02F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91029"/>
</workbook>
</file>

<file path=xl/calcChain.xml><?xml version="1.0" encoding="utf-8"?>
<calcChain xmlns="http://schemas.openxmlformats.org/spreadsheetml/2006/main">
  <c r="G13" i="1" l="1"/>
  <c r="V9" i="1" l="1"/>
  <c r="S9" i="1"/>
  <c r="AA22" i="1" l="1"/>
  <c r="J23" i="1" s="1"/>
  <c r="AA24" i="1"/>
  <c r="J25" i="1" s="1"/>
  <c r="AA23" i="1"/>
  <c r="P21" i="1"/>
  <c r="P12" i="1"/>
  <c r="P14" i="1"/>
  <c r="P16" i="1"/>
  <c r="P18" i="1"/>
  <c r="P20" i="1"/>
  <c r="P11" i="1"/>
  <c r="G14" i="1" s="1"/>
  <c r="P13" i="1"/>
  <c r="P15" i="1"/>
  <c r="P17" i="1"/>
  <c r="P19" i="1"/>
  <c r="J17" i="1"/>
  <c r="J24" i="1" l="1"/>
  <c r="S10" i="1"/>
  <c r="G12" i="1"/>
  <c r="AA16" i="1" l="1"/>
  <c r="AA15" i="1"/>
  <c r="V10" i="1"/>
  <c r="N21" i="1"/>
  <c r="N20" i="1"/>
  <c r="N19" i="1"/>
  <c r="N18" i="1"/>
  <c r="N17" i="1"/>
  <c r="N16" i="1"/>
  <c r="N15" i="1"/>
  <c r="N14" i="1"/>
  <c r="N13" i="1"/>
  <c r="N12" i="1"/>
  <c r="N11" i="1"/>
  <c r="M21" i="1"/>
  <c r="M20" i="1"/>
  <c r="M19" i="1"/>
  <c r="M18" i="1"/>
  <c r="M17" i="1"/>
  <c r="M16" i="1"/>
  <c r="M15" i="1"/>
  <c r="M14" i="1"/>
  <c r="M13" i="1"/>
  <c r="M12" i="1"/>
  <c r="M11" i="1"/>
  <c r="J16" i="1" l="1"/>
  <c r="AA25" i="1"/>
  <c r="J26" i="1" s="1"/>
  <c r="O19" i="1"/>
  <c r="AA21" i="1"/>
  <c r="J22" i="1" s="1"/>
  <c r="O11" i="1"/>
  <c r="O15" i="1"/>
  <c r="O13" i="1"/>
  <c r="O17" i="1"/>
  <c r="O21" i="1"/>
  <c r="O12" i="1"/>
  <c r="O14" i="1"/>
  <c r="O16" i="1"/>
  <c r="O18" i="1"/>
  <c r="O20" i="1"/>
  <c r="AA17" i="1"/>
  <c r="J18" i="1" s="1"/>
  <c r="AA19" i="1"/>
  <c r="J20" i="1" s="1"/>
  <c r="AA18" i="1"/>
  <c r="J19" i="1" s="1"/>
  <c r="AA20" i="1" l="1"/>
  <c r="J21" i="1" s="1"/>
  <c r="J27" i="1" l="1"/>
</calcChain>
</file>

<file path=xl/sharedStrings.xml><?xml version="1.0" encoding="utf-8"?>
<sst xmlns="http://schemas.openxmlformats.org/spreadsheetml/2006/main" count="58" uniqueCount="38">
  <si>
    <t>p</t>
  </si>
  <si>
    <t>=</t>
  </si>
  <si>
    <t>q</t>
  </si>
  <si>
    <t>+</t>
  </si>
  <si>
    <t>Vragen</t>
  </si>
  <si>
    <t>www.jdjong.nl</t>
  </si>
  <si>
    <r>
      <t>q</t>
    </r>
    <r>
      <rPr>
        <b/>
        <vertAlign val="subscript"/>
        <sz val="14"/>
        <color rgb="FFFFFF99"/>
        <rFont val="Calibri"/>
        <family val="2"/>
        <scheme val="minor"/>
      </rPr>
      <t>v</t>
    </r>
  </si>
  <si>
    <r>
      <t>q</t>
    </r>
    <r>
      <rPr>
        <b/>
        <vertAlign val="subscript"/>
        <sz val="14"/>
        <color rgb="FFFFFF99"/>
        <rFont val="Calibri"/>
        <family val="2"/>
        <scheme val="minor"/>
      </rPr>
      <t>a</t>
    </r>
  </si>
  <si>
    <t>-</t>
  </si>
  <si>
    <t>qv</t>
  </si>
  <si>
    <t>qa</t>
  </si>
  <si>
    <r>
      <t>q</t>
    </r>
    <r>
      <rPr>
        <b/>
        <vertAlign val="subscript"/>
        <sz val="14"/>
        <color rgb="FFFFFF99"/>
        <rFont val="Calibri"/>
        <family val="2"/>
        <scheme val="minor"/>
      </rPr>
      <t>a (nieuw)</t>
    </r>
  </si>
  <si>
    <t>qa nieuw</t>
  </si>
  <si>
    <t>Heffing</t>
  </si>
  <si>
    <t>1. Consumentensurplus voor heffing</t>
  </si>
  <si>
    <t>2. Producentensurplus voor heffing</t>
  </si>
  <si>
    <t>3. Consumentensurplus na heffing</t>
  </si>
  <si>
    <t>4. Producentensurplus na heffing</t>
  </si>
  <si>
    <t>6.  Welvaartsverlies (harberger driehoek)</t>
  </si>
  <si>
    <t>5. Totale heffing</t>
  </si>
  <si>
    <t>7. Afwentelingspercentage</t>
  </si>
  <si>
    <t>Gegeven zijn de collectieve vraagfunctie de collectieve aanbodfunctie en de grafische weergave van beide functies.</t>
  </si>
  <si>
    <t>Beantwoord eerst vraag 1 en 2. Vul daarna een (belasting)heffing in het desbetreffende vakje in. Er verschijnt dan een nieuwe aanbodlijn in de grafiek.</t>
  </si>
  <si>
    <t>De (oude) aanbodlijn kan worden veranderd door de getallen in de aanbodfunctie te veranderen.</t>
  </si>
  <si>
    <t>Blijf wel binnen de kaders van de grafiek.</t>
  </si>
  <si>
    <t>Subsidie</t>
  </si>
  <si>
    <t>na subsidie</t>
  </si>
  <si>
    <t>na heffing</t>
  </si>
  <si>
    <t>8. Consumentensurplus na subsidie</t>
  </si>
  <si>
    <t>9. Producentensurplus na subsidie</t>
  </si>
  <si>
    <t>10. Totale subsidie</t>
  </si>
  <si>
    <t>11.  Welvaartsverlies na subsidie (harberger driehoek)</t>
  </si>
  <si>
    <t>6.  Welvaartsverlies na heffing (harberger driehoek)</t>
  </si>
  <si>
    <t>Beantwoord vervolgens vraag 3 tot en met 7. Antwoorden afronden op drie decimalen.</t>
  </si>
  <si>
    <t>Consumentensurplus, producentensurplus, heffing, subsidie en welvaartsverlies (harberger driehoek)</t>
  </si>
  <si>
    <t>Alle bedragen zijn in miljoenen euro's (behalve het afwentelingspercentage)</t>
  </si>
  <si>
    <t xml:space="preserve">Vul daarna een subsidiebedrag in het desbetreffende vakje in. Er verschijnt dan een nieuwe aanbodlijn in de grafiek. Beantwoord vervolgens vraag 8 tot en met 11. </t>
  </si>
  <si>
    <t>Maak eventueel de cellen c12 en I18 tot en met I22 leeg.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</si>
</sst>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4"/>
      <color rgb="FFFFFF9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bscript"/>
      <sz val="14"/>
      <color rgb="FFFFFF99"/>
      <name val="Calibri"/>
      <family val="2"/>
      <scheme val="minor"/>
    </font>
    <font>
      <sz val="11"/>
      <color rgb="FFFFFF99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5" fillId="2" borderId="0" xfId="0" applyFont="1" applyFill="1"/>
    <xf numFmtId="0" fontId="4" fillId="2" borderId="0" xfId="0" applyFont="1" applyFill="1"/>
    <xf numFmtId="0" fontId="0" fillId="2" borderId="0" xfId="0" applyFill="1"/>
    <xf numFmtId="0" fontId="6" fillId="2" borderId="0" xfId="0" applyFont="1" applyFill="1"/>
    <xf numFmtId="0" fontId="1" fillId="2" borderId="0" xfId="0" applyFont="1" applyFill="1"/>
    <xf numFmtId="0" fontId="7" fillId="2" borderId="0" xfId="0" applyFont="1" applyFill="1"/>
    <xf numFmtId="0" fontId="9" fillId="2" borderId="0" xfId="1" applyFont="1" applyFill="1" applyBorder="1"/>
    <xf numFmtId="0" fontId="3" fillId="2" borderId="0" xfId="0" applyFont="1" applyFill="1"/>
    <xf numFmtId="0" fontId="10" fillId="2" borderId="0" xfId="0" applyFont="1" applyFill="1" applyAlignment="1">
      <alignment horizontal="right"/>
    </xf>
    <xf numFmtId="0" fontId="10" fillId="2" borderId="0" xfId="0" applyFont="1" applyFill="1"/>
    <xf numFmtId="0" fontId="11" fillId="2" borderId="0" xfId="0" applyFont="1" applyFill="1"/>
    <xf numFmtId="0" fontId="3" fillId="3" borderId="1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4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2" fontId="4" fillId="2" borderId="0" xfId="0" applyNumberFormat="1" applyFont="1" applyFill="1"/>
    <xf numFmtId="0" fontId="13" fillId="2" borderId="0" xfId="0" applyFont="1" applyFill="1"/>
    <xf numFmtId="0" fontId="14" fillId="2" borderId="0" xfId="0" applyFont="1" applyFill="1"/>
    <xf numFmtId="0" fontId="11" fillId="2" borderId="0" xfId="0" applyFont="1" applyFill="1" applyProtection="1">
      <protection hidden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Medium9"/>
  <colors>
    <mruColors>
      <color rgb="FFFFFF99"/>
      <color rgb="FFFF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614987194400629E-2"/>
          <c:y val="2.6417834134369569E-2"/>
          <c:w val="0.75807256377518906"/>
          <c:h val="0.84348842758291576"/>
        </c:manualLayout>
      </c:layout>
      <c:lineChart>
        <c:grouping val="standard"/>
        <c:varyColors val="0"/>
        <c:ser>
          <c:idx val="0"/>
          <c:order val="0"/>
          <c:tx>
            <c:v>qv</c:v>
          </c:tx>
          <c:spPr>
            <a:ln w="38100"/>
          </c:spPr>
          <c:marker>
            <c:symbol val="none"/>
          </c:marker>
          <c:cat>
            <c:numRef>
              <c:f>Blad1!$L$11:$L$21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cat>
          <c:val>
            <c:numRef>
              <c:f>Blad1!$M$11:$M$21</c:f>
              <c:numCache>
                <c:formatCode>General</c:formatCode>
                <c:ptCount val="11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A0-465F-8600-95F30DF54B4C}"/>
            </c:ext>
          </c:extLst>
        </c:ser>
        <c:ser>
          <c:idx val="2"/>
          <c:order val="1"/>
          <c:tx>
            <c:v>qa na heffing</c:v>
          </c:tx>
          <c:spPr>
            <a:ln w="38100"/>
          </c:spPr>
          <c:marker>
            <c:symbol val="none"/>
          </c:marker>
          <c:val>
            <c:numRef>
              <c:f>Blad1!$O$11:$O$21</c:f>
              <c:numCache>
                <c:formatCode>0.00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A0-465F-8600-95F30DF54B4C}"/>
            </c:ext>
          </c:extLst>
        </c:ser>
        <c:ser>
          <c:idx val="3"/>
          <c:order val="2"/>
          <c:tx>
            <c:v>qa na subsidie</c:v>
          </c:tx>
          <c:spPr>
            <a:ln w="38100"/>
          </c:spPr>
          <c:marker>
            <c:symbol val="none"/>
          </c:marker>
          <c:val>
            <c:numRef>
              <c:f>Blad1!$P$11:$P$21</c:f>
              <c:numCache>
                <c:formatCode>0.00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A0-465F-8600-95F30DF54B4C}"/>
            </c:ext>
          </c:extLst>
        </c:ser>
        <c:ser>
          <c:idx val="1"/>
          <c:order val="3"/>
          <c:tx>
            <c:v>qa</c:v>
          </c:tx>
          <c:spPr>
            <a:ln w="38100"/>
          </c:spPr>
          <c:marker>
            <c:symbol val="none"/>
          </c:marker>
          <c:val>
            <c:numRef>
              <c:f>Blad1!$N$11:$N$21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A0-465F-8600-95F30DF54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311040"/>
        <c:axId val="82312576"/>
      </c:lineChart>
      <c:catAx>
        <c:axId val="82311040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crossAx val="82312576"/>
        <c:crossesAt val="0"/>
        <c:auto val="1"/>
        <c:lblAlgn val="ctr"/>
        <c:lblOffset val="100"/>
        <c:tickLblSkip val="1"/>
        <c:noMultiLvlLbl val="0"/>
      </c:catAx>
      <c:valAx>
        <c:axId val="82312576"/>
        <c:scaling>
          <c:orientation val="minMax"/>
          <c:max val="1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311040"/>
        <c:crossesAt val="1"/>
        <c:crossBetween val="midCat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effectLst>
          <a:glow>
            <a:schemeClr val="accent1">
              <a:alpha val="40000"/>
            </a:schemeClr>
          </a:glow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r"/>
      <c:layout>
        <c:manualLayout>
          <c:xMode val="edge"/>
          <c:yMode val="edge"/>
          <c:x val="0.86519260905135131"/>
          <c:y val="0.52264913308979055"/>
          <c:w val="0.13480743887208205"/>
          <c:h val="0.29998502200798505"/>
        </c:manualLayout>
      </c:layout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scene3d>
      <a:camera prst="orthographicFront"/>
      <a:lightRig rig="threePt" dir="t"/>
    </a:scene3d>
    <a:sp3d>
      <a:bevelT/>
    </a:sp3d>
  </c:spPr>
  <c:printSettings>
    <c:headerFooter>
      <c:oddFooter>&amp;LJ. de Jong&amp;CPagina &amp;P&amp;R&amp;D</c:oddFooter>
    </c:headerFooter>
    <c:pageMargins b="0.74803149606299213" l="0.70866141732283472" r="0.70866141732283472" t="0.74803149606299213" header="0.31496062992125984" footer="0.31496062992125984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219074</xdr:colOff>
      <xdr:row>8</xdr:row>
      <xdr:rowOff>33337</xdr:rowOff>
    </xdr:from>
    <xdr:to>
      <xdr:col>23</xdr:col>
      <xdr:colOff>180975</xdr:colOff>
      <xdr:row>31</xdr:row>
      <xdr:rowOff>161925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0.71281</cdr:x>
      <cdr:y>0.91889</cdr:y>
    </cdr:from>
    <cdr:to>
      <cdr:x>0.87652</cdr:x>
      <cdr:y>0.97417</cdr:y>
    </cdr:to>
    <cdr:sp macro="" textlink="">
      <cdr:nvSpPr>
        <cdr:cNvPr id="2" name="Tekstvak 1"/>
        <cdr:cNvSpPr txBox="1"/>
      </cdr:nvSpPr>
      <cdr:spPr>
        <a:xfrm xmlns:a="http://schemas.openxmlformats.org/drawingml/2006/main">
          <a:off x="4453902" y="4555657"/>
          <a:ext cx="1022973" cy="274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l-NL" sz="1100" b="1"/>
            <a:t>q x 1 mln. </a:t>
          </a:r>
        </a:p>
      </cdr:txBody>
    </cdr:sp>
  </cdr:relSizeAnchor>
  <cdr:relSizeAnchor xmlns:cdr="http://schemas.openxmlformats.org/drawingml/2006/chartDrawing">
    <cdr:from>
      <cdr:x>0.00529</cdr:x>
      <cdr:y>0.02974</cdr:y>
    </cdr:from>
    <cdr:to>
      <cdr:x>0.04902</cdr:x>
      <cdr:y>0.08699</cdr:y>
    </cdr:to>
    <cdr:sp macro="" textlink="">
      <cdr:nvSpPr>
        <cdr:cNvPr id="3" name="Tekstvak 2"/>
        <cdr:cNvSpPr txBox="1"/>
      </cdr:nvSpPr>
      <cdr:spPr>
        <a:xfrm xmlns:a="http://schemas.openxmlformats.org/drawingml/2006/main">
          <a:off x="33085" y="147465"/>
          <a:ext cx="273242" cy="283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l-NL" sz="1100" b="1"/>
            <a:t>€</a:t>
          </a:r>
        </a:p>
      </cdr:txBody>
    </cdr:sp>
  </cdr:relSizeAnchor>
</c:userShape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djong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5"/>
  <sheetViews>
    <sheetView tabSelected="1" workbookViewId="0">
      <selection activeCell="J45" sqref="J45"/>
    </sheetView>
  </sheetViews>
  <sheetFormatPr defaultRowHeight="15" x14ac:dyDescent="0.25"/>
  <cols>
    <col min="1" max="1" width="11.85546875" style="3" customWidth="1"/>
    <col min="2" max="2" width="2.5703125" style="3" bestFit="1" customWidth="1"/>
    <col min="3" max="3" width="7.42578125" style="3" customWidth="1"/>
    <col min="4" max="5" width="2.7109375" style="3" customWidth="1"/>
    <col min="6" max="6" width="5.85546875" style="3" customWidth="1"/>
    <col min="7" max="8" width="9.140625" style="3"/>
    <col min="9" max="9" width="7.42578125" style="3" customWidth="1"/>
    <col min="10" max="11" width="9.140625" style="3"/>
    <col min="12" max="13" width="4.140625" style="3" customWidth="1"/>
    <col min="14" max="14" width="5.140625" style="3" customWidth="1"/>
    <col min="15" max="15" width="9.42578125" style="3" bestFit="1" customWidth="1"/>
    <col min="16" max="16" width="9.140625" style="3"/>
    <col min="17" max="17" width="9.42578125" style="3" bestFit="1" customWidth="1"/>
    <col min="18" max="21" width="9.140625" style="3"/>
    <col min="22" max="22" width="9.140625" style="3" customWidth="1"/>
    <col min="23" max="23" width="8.7109375" style="3" bestFit="1" customWidth="1"/>
    <col min="24" max="24" width="9.140625" style="3"/>
    <col min="25" max="25" width="9.140625" style="3" hidden="1" customWidth="1"/>
    <col min="26" max="26" width="27.7109375" style="3" hidden="1" customWidth="1"/>
    <col min="27" max="27" width="9.140625" style="3" hidden="1" customWidth="1"/>
    <col min="28" max="16384" width="9.140625" style="3"/>
  </cols>
  <sheetData>
    <row r="1" spans="1:27" ht="26.25" x14ac:dyDescent="0.4">
      <c r="A1" s="1" t="s">
        <v>34</v>
      </c>
      <c r="B1" s="2"/>
      <c r="C1" s="2"/>
    </row>
    <row r="2" spans="1:27" ht="15.75" x14ac:dyDescent="0.25">
      <c r="A2" s="4" t="s">
        <v>21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7" ht="15.75" x14ac:dyDescent="0.25">
      <c r="A3" s="4" t="s">
        <v>22</v>
      </c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7" ht="15.75" x14ac:dyDescent="0.25">
      <c r="A4" s="4" t="s">
        <v>33</v>
      </c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7" ht="15.75" x14ac:dyDescent="0.25">
      <c r="A5" s="4" t="s">
        <v>36</v>
      </c>
      <c r="B5" s="4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7" ht="15.75" x14ac:dyDescent="0.25">
      <c r="A6" s="4" t="s">
        <v>37</v>
      </c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7" ht="15.75" x14ac:dyDescent="0.25">
      <c r="A7" s="4" t="s">
        <v>23</v>
      </c>
      <c r="B7" s="4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7" ht="15.75" x14ac:dyDescent="0.25">
      <c r="A8" s="4" t="s">
        <v>24</v>
      </c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7" ht="20.25" x14ac:dyDescent="0.35">
      <c r="Q9" s="9" t="s">
        <v>11</v>
      </c>
      <c r="R9" s="10" t="s">
        <v>1</v>
      </c>
      <c r="S9" s="10">
        <f>C11</f>
        <v>0.5</v>
      </c>
      <c r="T9" s="10" t="s">
        <v>0</v>
      </c>
      <c r="U9" s="10" t="s">
        <v>8</v>
      </c>
      <c r="V9" s="10">
        <f>(F11/C11-C13)/(1/C11)</f>
        <v>1</v>
      </c>
      <c r="W9" s="17" t="s">
        <v>26</v>
      </c>
    </row>
    <row r="10" spans="1:27" ht="20.25" x14ac:dyDescent="0.35">
      <c r="A10" s="9" t="s">
        <v>6</v>
      </c>
      <c r="B10" s="10" t="s">
        <v>1</v>
      </c>
      <c r="C10" s="10">
        <v>-0.5</v>
      </c>
      <c r="D10" s="10" t="s">
        <v>0</v>
      </c>
      <c r="E10" s="10" t="s">
        <v>3</v>
      </c>
      <c r="F10" s="10">
        <v>5</v>
      </c>
      <c r="G10" s="11"/>
      <c r="L10" s="2" t="s">
        <v>2</v>
      </c>
      <c r="M10" s="2" t="s">
        <v>9</v>
      </c>
      <c r="N10" s="2" t="s">
        <v>10</v>
      </c>
      <c r="O10" s="2" t="s">
        <v>12</v>
      </c>
      <c r="P10" s="2" t="s">
        <v>12</v>
      </c>
      <c r="Q10" s="9" t="s">
        <v>11</v>
      </c>
      <c r="R10" s="10" t="s">
        <v>1</v>
      </c>
      <c r="S10" s="10">
        <f>C11</f>
        <v>0.5</v>
      </c>
      <c r="T10" s="10" t="s">
        <v>0</v>
      </c>
      <c r="U10" s="10" t="s">
        <v>8</v>
      </c>
      <c r="V10" s="10">
        <f>(F11/C11+C12)/(1/C11)</f>
        <v>1</v>
      </c>
      <c r="W10" s="17" t="s">
        <v>27</v>
      </c>
    </row>
    <row r="11" spans="1:27" ht="20.25" x14ac:dyDescent="0.35">
      <c r="A11" s="9" t="s">
        <v>7</v>
      </c>
      <c r="B11" s="10" t="s">
        <v>1</v>
      </c>
      <c r="C11" s="13">
        <v>0.5</v>
      </c>
      <c r="D11" s="10" t="s">
        <v>0</v>
      </c>
      <c r="E11" s="10" t="s">
        <v>8</v>
      </c>
      <c r="F11" s="13">
        <v>1</v>
      </c>
      <c r="L11" s="2">
        <v>0</v>
      </c>
      <c r="M11" s="2">
        <f>($F$10-L11)/-$C$10</f>
        <v>10</v>
      </c>
      <c r="N11" s="2">
        <f>(-$F$11-L11)/-$C$11</f>
        <v>2</v>
      </c>
      <c r="O11" s="16">
        <f t="shared" ref="O11:O21" si="0">(-$V$10-L11)/-$S$10</f>
        <v>2</v>
      </c>
      <c r="P11" s="16">
        <f>(-$V$9-L11)/-$S$9</f>
        <v>2</v>
      </c>
    </row>
    <row r="12" spans="1:27" ht="18.75" x14ac:dyDescent="0.3">
      <c r="A12" s="9" t="s">
        <v>13</v>
      </c>
      <c r="B12" s="10"/>
      <c r="C12" s="13">
        <v>0</v>
      </c>
      <c r="D12" s="10"/>
      <c r="E12" s="10"/>
      <c r="F12" s="10"/>
      <c r="G12" s="19" t="str">
        <f>IF(C12&lt;0,"Kies een andere heffing","")</f>
        <v/>
      </c>
      <c r="L12" s="2">
        <v>0.5</v>
      </c>
      <c r="M12" s="2">
        <f t="shared" ref="M12:M13" si="1">($F$10-L12)/-$C$10</f>
        <v>9</v>
      </c>
      <c r="N12" s="2">
        <f t="shared" ref="N12:N13" si="2">(-$F$11-L12)/-$C$11</f>
        <v>3</v>
      </c>
      <c r="O12" s="16">
        <f t="shared" si="0"/>
        <v>3</v>
      </c>
      <c r="P12" s="16">
        <f t="shared" ref="P12:P13" si="3">(-$V$9-L12)/-$S$9</f>
        <v>3</v>
      </c>
    </row>
    <row r="13" spans="1:27" ht="18.75" x14ac:dyDescent="0.3">
      <c r="A13" s="9" t="s">
        <v>25</v>
      </c>
      <c r="C13" s="13">
        <v>0</v>
      </c>
      <c r="G13" s="19" t="str">
        <f>IF(C13&lt;0,"Kies een andere subsidie","")</f>
        <v/>
      </c>
      <c r="L13" s="2">
        <v>1</v>
      </c>
      <c r="M13" s="2">
        <f t="shared" si="1"/>
        <v>8</v>
      </c>
      <c r="N13" s="2">
        <f t="shared" si="2"/>
        <v>4</v>
      </c>
      <c r="O13" s="16">
        <f t="shared" si="0"/>
        <v>4</v>
      </c>
      <c r="P13" s="16">
        <f t="shared" si="3"/>
        <v>4</v>
      </c>
    </row>
    <row r="14" spans="1:27" ht="18.75" x14ac:dyDescent="0.3">
      <c r="A14" s="9"/>
      <c r="C14" s="10"/>
      <c r="G14" s="19" t="str">
        <f>IF(P11&lt;0,"Kies een andere subsidie","")</f>
        <v/>
      </c>
      <c r="L14" s="2">
        <v>1.5</v>
      </c>
      <c r="M14" s="2">
        <f t="shared" ref="M14:M21" si="4">($F$10-L14)/-$C$10</f>
        <v>7</v>
      </c>
      <c r="N14" s="2">
        <f t="shared" ref="N14:N21" si="5">(-$F$11-L14)/-$C$11</f>
        <v>5</v>
      </c>
      <c r="O14" s="16">
        <f t="shared" si="0"/>
        <v>5</v>
      </c>
      <c r="P14" s="16">
        <f t="shared" ref="P14:P21" si="6">(-$V$9-L14)/-$S$9</f>
        <v>5</v>
      </c>
    </row>
    <row r="15" spans="1:27" ht="15.75" x14ac:dyDescent="0.25">
      <c r="A15" s="4" t="s">
        <v>4</v>
      </c>
      <c r="B15" s="2"/>
      <c r="C15" s="2"/>
      <c r="D15" s="2"/>
      <c r="E15" s="2"/>
      <c r="F15" s="2"/>
      <c r="G15" s="2"/>
      <c r="H15" s="2"/>
      <c r="I15" s="2"/>
      <c r="J15" s="2"/>
      <c r="L15" s="2">
        <v>2</v>
      </c>
      <c r="M15" s="2">
        <f t="shared" si="4"/>
        <v>6</v>
      </c>
      <c r="N15" s="2">
        <f t="shared" si="5"/>
        <v>6</v>
      </c>
      <c r="O15" s="16">
        <f t="shared" si="0"/>
        <v>6</v>
      </c>
      <c r="P15" s="16">
        <f t="shared" si="6"/>
        <v>6</v>
      </c>
      <c r="Y15" s="6" t="s">
        <v>14</v>
      </c>
      <c r="Z15" s="2"/>
      <c r="AA15" s="14">
        <f>((F10/-C10)-(F10+F11)/(-C10+C11))*((F10+F11)/(-C10+C11)*C10+F10)*0.5</f>
        <v>4</v>
      </c>
    </row>
    <row r="16" spans="1:27" ht="15.75" x14ac:dyDescent="0.25">
      <c r="A16" s="6" t="s">
        <v>14</v>
      </c>
      <c r="B16" s="18"/>
      <c r="C16" s="18"/>
      <c r="D16" s="18"/>
      <c r="E16" s="18"/>
      <c r="F16" s="18"/>
      <c r="G16" s="18"/>
      <c r="H16" s="18"/>
      <c r="I16" s="12"/>
      <c r="J16" s="15" t="str">
        <f t="shared" ref="J16:J26" si="7">IF(I16&lt;&gt;"",IF(I16=ROUND(AA15,3),"GOED","FOUT"),"")</f>
        <v/>
      </c>
      <c r="L16" s="2">
        <v>2.5</v>
      </c>
      <c r="M16" s="2">
        <f t="shared" si="4"/>
        <v>5</v>
      </c>
      <c r="N16" s="2">
        <f t="shared" si="5"/>
        <v>7</v>
      </c>
      <c r="O16" s="16">
        <f t="shared" si="0"/>
        <v>7</v>
      </c>
      <c r="P16" s="16">
        <f t="shared" si="6"/>
        <v>7</v>
      </c>
      <c r="Y16" s="6" t="s">
        <v>15</v>
      </c>
      <c r="Z16" s="2"/>
      <c r="AA16" s="14">
        <f>((F10+F11)/(-C10+C11)-(F11/C11))*((F10+F11)/(-C10+C11)*C10+F10)*0.5</f>
        <v>4</v>
      </c>
    </row>
    <row r="17" spans="1:27" ht="15.75" x14ac:dyDescent="0.25">
      <c r="A17" s="6" t="s">
        <v>15</v>
      </c>
      <c r="B17" s="18"/>
      <c r="C17" s="18"/>
      <c r="D17" s="18"/>
      <c r="E17" s="18"/>
      <c r="F17" s="18"/>
      <c r="G17" s="18"/>
      <c r="H17" s="18"/>
      <c r="I17" s="12"/>
      <c r="J17" s="15" t="str">
        <f t="shared" si="7"/>
        <v/>
      </c>
      <c r="L17" s="2">
        <v>3</v>
      </c>
      <c r="M17" s="2">
        <f t="shared" si="4"/>
        <v>4</v>
      </c>
      <c r="N17" s="2">
        <f t="shared" si="5"/>
        <v>8</v>
      </c>
      <c r="O17" s="16">
        <f t="shared" si="0"/>
        <v>8</v>
      </c>
      <c r="P17" s="16">
        <f t="shared" si="6"/>
        <v>8</v>
      </c>
      <c r="Y17" s="6" t="s">
        <v>16</v>
      </c>
      <c r="Z17" s="2"/>
      <c r="AA17" s="14">
        <f>((F10/-C10)-(F10+V10)/(-C10+S10))*((F10+V10)/(-C10+S10)*C10+F10)*0.5</f>
        <v>4</v>
      </c>
    </row>
    <row r="18" spans="1:27" ht="15.75" x14ac:dyDescent="0.25">
      <c r="A18" s="6" t="s">
        <v>16</v>
      </c>
      <c r="B18" s="18"/>
      <c r="C18" s="18"/>
      <c r="D18" s="18"/>
      <c r="E18" s="18"/>
      <c r="F18" s="18"/>
      <c r="G18" s="18"/>
      <c r="H18" s="18"/>
      <c r="I18" s="12"/>
      <c r="J18" s="15" t="str">
        <f t="shared" si="7"/>
        <v/>
      </c>
      <c r="L18" s="2">
        <v>3.5</v>
      </c>
      <c r="M18" s="2">
        <f t="shared" si="4"/>
        <v>3</v>
      </c>
      <c r="N18" s="2">
        <f t="shared" si="5"/>
        <v>9</v>
      </c>
      <c r="O18" s="16">
        <f t="shared" si="0"/>
        <v>9</v>
      </c>
      <c r="P18" s="16">
        <f t="shared" si="6"/>
        <v>9</v>
      </c>
      <c r="Y18" s="6" t="s">
        <v>17</v>
      </c>
      <c r="Z18" s="2"/>
      <c r="AA18" s="14">
        <f>((F10+V10)/(-C10+S10)-(V10/S10))*((F10+V10)/(-C10+S10)*C10+F10)*0.5</f>
        <v>4</v>
      </c>
    </row>
    <row r="19" spans="1:27" ht="15.75" x14ac:dyDescent="0.25">
      <c r="A19" s="6" t="s">
        <v>17</v>
      </c>
      <c r="B19" s="18"/>
      <c r="C19" s="18"/>
      <c r="D19" s="18"/>
      <c r="E19" s="18"/>
      <c r="F19" s="18"/>
      <c r="G19" s="18"/>
      <c r="H19" s="18"/>
      <c r="I19" s="12"/>
      <c r="J19" s="15" t="str">
        <f t="shared" si="7"/>
        <v/>
      </c>
      <c r="L19" s="2">
        <v>4</v>
      </c>
      <c r="M19" s="2">
        <f t="shared" si="4"/>
        <v>2</v>
      </c>
      <c r="N19" s="2">
        <f t="shared" si="5"/>
        <v>10</v>
      </c>
      <c r="O19" s="16">
        <f t="shared" si="0"/>
        <v>10</v>
      </c>
      <c r="P19" s="16">
        <f t="shared" si="6"/>
        <v>10</v>
      </c>
      <c r="Y19" s="6" t="s">
        <v>19</v>
      </c>
      <c r="Z19" s="2"/>
      <c r="AA19" s="14">
        <f>(F10+V10)/(-C10+S10)*((F10+V10)/(-C10+S10)*C10+F10)-(((F10+V10)/(-C10+S10)*C10+F10)+F11)/C11*((F10+V10)/(-C10+S10)*C10+F10)</f>
        <v>0</v>
      </c>
    </row>
    <row r="20" spans="1:27" ht="15.75" x14ac:dyDescent="0.25">
      <c r="A20" s="6" t="s">
        <v>19</v>
      </c>
      <c r="B20" s="18"/>
      <c r="C20" s="18"/>
      <c r="D20" s="18"/>
      <c r="E20" s="18"/>
      <c r="F20" s="18"/>
      <c r="G20" s="18"/>
      <c r="H20" s="18"/>
      <c r="I20" s="12"/>
      <c r="J20" s="15" t="str">
        <f t="shared" si="7"/>
        <v/>
      </c>
      <c r="L20" s="2">
        <v>4.5</v>
      </c>
      <c r="M20" s="2">
        <f t="shared" si="4"/>
        <v>1</v>
      </c>
      <c r="N20" s="2">
        <f t="shared" si="5"/>
        <v>11</v>
      </c>
      <c r="O20" s="16">
        <f t="shared" si="0"/>
        <v>11</v>
      </c>
      <c r="P20" s="16">
        <f t="shared" si="6"/>
        <v>11</v>
      </c>
      <c r="Y20" s="6" t="s">
        <v>18</v>
      </c>
      <c r="Z20" s="2"/>
      <c r="AA20" s="14">
        <f>(AA15+AA16)-(AA17+AA18+AA19)</f>
        <v>0</v>
      </c>
    </row>
    <row r="21" spans="1:27" ht="15.75" x14ac:dyDescent="0.25">
      <c r="A21" s="6" t="s">
        <v>32</v>
      </c>
      <c r="B21" s="18"/>
      <c r="C21" s="18"/>
      <c r="D21" s="18"/>
      <c r="E21" s="18"/>
      <c r="F21" s="18"/>
      <c r="G21" s="18"/>
      <c r="H21" s="18"/>
      <c r="I21" s="12"/>
      <c r="J21" s="15" t="str">
        <f t="shared" si="7"/>
        <v/>
      </c>
      <c r="L21" s="2">
        <v>5</v>
      </c>
      <c r="M21" s="2">
        <f t="shared" si="4"/>
        <v>0</v>
      </c>
      <c r="N21" s="2">
        <f t="shared" si="5"/>
        <v>12</v>
      </c>
      <c r="O21" s="16">
        <f t="shared" si="0"/>
        <v>12</v>
      </c>
      <c r="P21" s="16">
        <f t="shared" si="6"/>
        <v>12</v>
      </c>
      <c r="Y21" s="6" t="s">
        <v>20</v>
      </c>
      <c r="Z21" s="2"/>
      <c r="AA21" s="14" t="e">
        <f>((F10+V10)/(-C10+S10)-(F10+F11)/(-C10+C11))/C12*100</f>
        <v>#DIV/0!</v>
      </c>
    </row>
    <row r="22" spans="1:27" ht="15.75" x14ac:dyDescent="0.25">
      <c r="A22" s="6" t="s">
        <v>20</v>
      </c>
      <c r="B22" s="18"/>
      <c r="C22" s="18"/>
      <c r="D22" s="18"/>
      <c r="E22" s="18"/>
      <c r="F22" s="18"/>
      <c r="G22" s="18"/>
      <c r="H22" s="18"/>
      <c r="I22" s="12"/>
      <c r="J22" s="15" t="str">
        <f t="shared" si="7"/>
        <v/>
      </c>
      <c r="Y22" s="6" t="s">
        <v>28</v>
      </c>
      <c r="Z22" s="2"/>
      <c r="AA22" s="14">
        <f>((F10/-C10)-(F10+V9)/(-C10+S9))*((F10+V9)/(-C10+S9)*C10+F10)*0.5</f>
        <v>4</v>
      </c>
    </row>
    <row r="23" spans="1:27" ht="15.75" x14ac:dyDescent="0.25">
      <c r="A23" s="6" t="s">
        <v>28</v>
      </c>
      <c r="B23" s="18"/>
      <c r="C23" s="18"/>
      <c r="D23" s="18"/>
      <c r="E23" s="18"/>
      <c r="F23" s="18"/>
      <c r="G23" s="18"/>
      <c r="H23" s="18"/>
      <c r="I23" s="12"/>
      <c r="J23" s="15" t="str">
        <f t="shared" si="7"/>
        <v/>
      </c>
      <c r="Y23" s="6" t="s">
        <v>29</v>
      </c>
      <c r="Z23" s="2"/>
      <c r="AA23" s="14">
        <f>((F10+V9)/(-C10+S9)-(V9/S9))*((F10+V9)/(-C10+S9)*C10+F10)*0.5</f>
        <v>4</v>
      </c>
    </row>
    <row r="24" spans="1:27" ht="15.75" x14ac:dyDescent="0.25">
      <c r="A24" s="6" t="s">
        <v>29</v>
      </c>
      <c r="B24" s="18"/>
      <c r="C24" s="18"/>
      <c r="D24" s="18"/>
      <c r="E24" s="18"/>
      <c r="F24" s="18"/>
      <c r="G24" s="18"/>
      <c r="H24" s="18"/>
      <c r="I24" s="12"/>
      <c r="J24" s="15" t="str">
        <f t="shared" si="7"/>
        <v/>
      </c>
      <c r="N24" s="17"/>
      <c r="O24" s="17"/>
      <c r="Y24" s="6" t="s">
        <v>30</v>
      </c>
      <c r="Z24" s="2"/>
      <c r="AA24" s="14">
        <f>((F10+V9)/(-C10+S9)*((F10+V9)/(-C10+S9)*C10+F10)-(((F10+V9)/(-C10+S9)*C10+F10)+F11)/C11*((F10+V9)/(-C10+S9)*C10+F10))*-1</f>
        <v>0</v>
      </c>
    </row>
    <row r="25" spans="1:27" ht="15.75" x14ac:dyDescent="0.25">
      <c r="A25" s="6" t="s">
        <v>30</v>
      </c>
      <c r="B25" s="18"/>
      <c r="C25" s="18"/>
      <c r="D25" s="18"/>
      <c r="E25" s="18"/>
      <c r="F25" s="18"/>
      <c r="G25" s="18"/>
      <c r="H25" s="18"/>
      <c r="I25" s="12"/>
      <c r="J25" s="15" t="str">
        <f t="shared" si="7"/>
        <v/>
      </c>
      <c r="Y25" s="6" t="s">
        <v>31</v>
      </c>
      <c r="Z25" s="2"/>
      <c r="AA25" s="14">
        <f>(AA15+AA16)-(AA22+AA23-AA24)</f>
        <v>0</v>
      </c>
    </row>
    <row r="26" spans="1:27" ht="15.75" x14ac:dyDescent="0.25">
      <c r="A26" s="6" t="s">
        <v>31</v>
      </c>
      <c r="B26" s="18"/>
      <c r="C26" s="18"/>
      <c r="D26" s="18"/>
      <c r="E26" s="18"/>
      <c r="F26" s="18"/>
      <c r="G26" s="18"/>
      <c r="H26" s="18"/>
      <c r="I26" s="12"/>
      <c r="J26" s="15" t="str">
        <f t="shared" si="7"/>
        <v/>
      </c>
      <c r="Y26" s="2"/>
      <c r="Z26" s="2"/>
      <c r="AA26" s="14"/>
    </row>
    <row r="27" spans="1:27" x14ac:dyDescent="0.25">
      <c r="B27" s="2"/>
      <c r="C27" s="2"/>
      <c r="D27" s="2"/>
      <c r="E27" s="2"/>
      <c r="F27" s="2"/>
      <c r="G27" s="2"/>
      <c r="H27" s="2"/>
      <c r="I27" s="8"/>
      <c r="J27" s="15" t="str">
        <f t="shared" ref="J27" si="8">IF(I27&lt;&gt;"",IF(I27=AA26,"GOED","FOUT"),"")</f>
        <v/>
      </c>
      <c r="AA27" s="2"/>
    </row>
    <row r="28" spans="1:27" x14ac:dyDescent="0.25">
      <c r="A28" s="2" t="s">
        <v>35</v>
      </c>
    </row>
    <row r="30" spans="1:27" x14ac:dyDescent="0.25">
      <c r="A30" s="7" t="s">
        <v>5</v>
      </c>
    </row>
    <row r="35" spans="2:2" x14ac:dyDescent="0.25">
      <c r="B35" s="8"/>
    </row>
  </sheetData>
  <sheetProtection algorithmName="SHA-512" hashValue="fBGranOln/LrrnHLjZabpYyFg4zhHLTKWp9hWYNqHEXWHIla8DlxEv2CzCVJ1OeABLkMDmCxqnpgTyjAUXrfyQ==" saltValue="bst3dkNLPPGojNdnm6tD9w==" spinCount="100000" sheet="1" objects="1" scenarios="1"/>
  <hyperlinks>
    <hyperlink ref="A30" r:id="rId1" xr:uid="{00000000-0004-0000-0000-000000000000}"/>
  </hyperlinks>
  <pageMargins left="0.7" right="0.7" top="0.75" bottom="0.75" header="0.3" footer="0.3"/>
  <pageSetup paperSize="9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2024-01-18T16:38:26Z</dcterms:modified>
</cp:coreProperties>
</file>