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E8DC219-3858-4D81-8061-23B9D7FCFE7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G10" i="1" l="1"/>
  <c r="F9" i="1" l="1"/>
  <c r="Z17" i="1"/>
  <c r="Z18" i="1" s="1"/>
  <c r="N14" i="1"/>
  <c r="N13" i="1"/>
  <c r="N12" i="1"/>
  <c r="N11" i="1"/>
  <c r="N10" i="1"/>
  <c r="N9" i="1"/>
  <c r="M19" i="1"/>
  <c r="M18" i="1"/>
  <c r="M17" i="1"/>
  <c r="M16" i="1"/>
  <c r="M15" i="1"/>
  <c r="M14" i="1"/>
  <c r="M13" i="1"/>
  <c r="M12" i="1"/>
  <c r="M11" i="1"/>
  <c r="M10" i="1"/>
  <c r="M9" i="1"/>
  <c r="N19" i="1" l="1"/>
  <c r="N18" i="1"/>
  <c r="N17" i="1"/>
  <c r="N16" i="1"/>
  <c r="N15" i="1"/>
  <c r="Z19" i="1"/>
  <c r="J20" i="1" l="1"/>
  <c r="J19" i="1"/>
  <c r="J18" i="1"/>
  <c r="Z12" i="1" l="1"/>
  <c r="J13" i="1" s="1"/>
  <c r="Z16" i="1" l="1"/>
  <c r="J17" i="1" s="1"/>
  <c r="Z22" i="1"/>
  <c r="J23" i="1" s="1"/>
  <c r="Z13" i="1"/>
  <c r="Z15" i="1"/>
  <c r="J16" i="1" s="1"/>
  <c r="O19" i="1"/>
  <c r="O18" i="1"/>
  <c r="O17" i="1"/>
  <c r="O16" i="1"/>
  <c r="O15" i="1"/>
  <c r="O14" i="1"/>
  <c r="O13" i="1"/>
  <c r="O12" i="1"/>
  <c r="O11" i="1"/>
  <c r="O10" i="1"/>
  <c r="O9" i="1"/>
  <c r="Z20" i="1" l="1"/>
  <c r="J14" i="1"/>
  <c r="Z14" i="1"/>
  <c r="Z21" i="1" l="1"/>
  <c r="J22" i="1" s="1"/>
  <c r="J15" i="1"/>
  <c r="Z23" i="1"/>
  <c r="J24" i="1" s="1"/>
  <c r="J21" i="1"/>
</calcChain>
</file>

<file path=xl/sharedStrings.xml><?xml version="1.0" encoding="utf-8"?>
<sst xmlns="http://schemas.openxmlformats.org/spreadsheetml/2006/main" count="47" uniqueCount="41">
  <si>
    <t>p</t>
  </si>
  <si>
    <t>=</t>
  </si>
  <si>
    <t>q</t>
  </si>
  <si>
    <t>MO</t>
  </si>
  <si>
    <t>+</t>
  </si>
  <si>
    <t>mo</t>
  </si>
  <si>
    <t xml:space="preserve">GTK (MK) </t>
  </si>
  <si>
    <t>GTK (MK)</t>
  </si>
  <si>
    <t>q bij maximale winst</t>
  </si>
  <si>
    <t>p bij maximale winst</t>
  </si>
  <si>
    <t>maximale winst</t>
  </si>
  <si>
    <t>omzet bij maximale winst</t>
  </si>
  <si>
    <t>maximale omzet</t>
  </si>
  <si>
    <t>totale kosten bij maximale winst</t>
  </si>
  <si>
    <t>winst bij maximale omzet</t>
  </si>
  <si>
    <t>kosten bij maximale omzet</t>
  </si>
  <si>
    <t>consumentensurplus bij maximale winst</t>
  </si>
  <si>
    <t>producentensurplus bij maximale winst</t>
  </si>
  <si>
    <t xml:space="preserve">Beantwoord onderstaande vragen door de gele cellen in te vullen. </t>
  </si>
  <si>
    <t>1. Hoeveelheid (q) bij maximale winst</t>
  </si>
  <si>
    <t>2. Prijs bij maximale winst</t>
  </si>
  <si>
    <t>3. Maximale winst</t>
  </si>
  <si>
    <t>4. Omzet bij maximale winst</t>
  </si>
  <si>
    <t>5. Totale kosten bij maximale winst</t>
  </si>
  <si>
    <t>6. Maximale omzet</t>
  </si>
  <si>
    <t>7. Winst bij maximale omzet</t>
  </si>
  <si>
    <t>8. Kosten bij maximale omzet</t>
  </si>
  <si>
    <t>9. Consumentensurplus bij maximale winst</t>
  </si>
  <si>
    <t>10. Producentensurplus bij maximale winst</t>
  </si>
  <si>
    <t>Vragen</t>
  </si>
  <si>
    <t>belastingopbrengst overheid</t>
  </si>
  <si>
    <t>welvaartsverlies door belastingheffing</t>
  </si>
  <si>
    <t>11. Belastingopbrengst overheid</t>
  </si>
  <si>
    <t>Welvaartsverlies van een belastingheffing</t>
  </si>
  <si>
    <t>www.jdjong.nl</t>
  </si>
  <si>
    <t>Verander daarna de gemiddelde totale kosten door er een heffing bij te tellen (getal tusen 0 en 7 bij 2 optellen) en beantwoord opnieuw de vragen.</t>
  </si>
  <si>
    <t>Van een monopolist zijn de prijs-afzet functie, de marginale opbrengst functie en de gtk (voor de heffing) gegeven en in onderstaande grafiek getekend.</t>
  </si>
  <si>
    <t>Hou bij het berekenen van het welvaartsverlies er rekening mee dat de monopolist streeft naar maximale winst en dat de gtk zonder heffing 2 is.</t>
  </si>
  <si>
    <t>Alle bedragen zijn in miljoenen euro's of stuks, behalve het bedrag bij vraag 2</t>
  </si>
  <si>
    <t>12. Welvaartsverlies van een belastingheffing</t>
  </si>
  <si>
    <t>Voor een andere oefening kan die 10 van de prijs-afzet functie worden veranderd in een ander getal. Blijf wel binnen de kaders van de grafiek.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</si>
</sst>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7" fillId="2" borderId="0" xfId="0" applyFont="1" applyFill="1"/>
    <xf numFmtId="0" fontId="9" fillId="2" borderId="0" xfId="1" applyFont="1" applyFill="1" applyBorder="1"/>
    <xf numFmtId="0" fontId="3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3" fillId="3" borderId="1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14987194400629E-2"/>
          <c:y val="2.6417834134369569E-2"/>
          <c:w val="0.75807256377518906"/>
          <c:h val="0.84348842758291576"/>
        </c:manualLayout>
      </c:layout>
      <c:lineChart>
        <c:grouping val="standard"/>
        <c:varyColors val="0"/>
        <c:ser>
          <c:idx val="0"/>
          <c:order val="0"/>
          <c:tx>
            <c:v>P = GO</c:v>
          </c:tx>
          <c:spPr>
            <a:ln w="38100"/>
          </c:spPr>
          <c:marker>
            <c:symbol val="none"/>
          </c:marker>
          <c:cat>
            <c:numRef>
              <c:f>Blad1!$L$9:$L$19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Blad1!$M$9:$M$19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E-43D1-A835-56C759E0FC52}"/>
            </c:ext>
          </c:extLst>
        </c:ser>
        <c:ser>
          <c:idx val="1"/>
          <c:order val="1"/>
          <c:tx>
            <c:v>MO</c:v>
          </c:tx>
          <c:spPr>
            <a:ln w="38100"/>
          </c:spPr>
          <c:marker>
            <c:symbol val="none"/>
          </c:marker>
          <c:val>
            <c:numRef>
              <c:f>Blad1!$N$9:$N$19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-2</c:v>
                </c:pt>
                <c:pt idx="7">
                  <c:v>-4</c:v>
                </c:pt>
                <c:pt idx="8">
                  <c:v>-6</c:v>
                </c:pt>
                <c:pt idx="9">
                  <c:v>-8</c:v>
                </c:pt>
                <c:pt idx="10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E-43D1-A835-56C759E0FC52}"/>
            </c:ext>
          </c:extLst>
        </c:ser>
        <c:ser>
          <c:idx val="2"/>
          <c:order val="2"/>
          <c:tx>
            <c:v>GTK (MK)</c:v>
          </c:tx>
          <c:spPr>
            <a:ln w="38100"/>
          </c:spPr>
          <c:marker>
            <c:symbol val="none"/>
          </c:marker>
          <c:val>
            <c:numRef>
              <c:f>Blad1!$O$9:$O$19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E-43D1-A835-56C759E0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87808"/>
        <c:axId val="95689344"/>
      </c:lineChart>
      <c:catAx>
        <c:axId val="95687808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95689344"/>
        <c:crossesAt val="0"/>
        <c:auto val="1"/>
        <c:lblAlgn val="ctr"/>
        <c:lblOffset val="100"/>
        <c:tickLblSkip val="1"/>
        <c:noMultiLvlLbl val="0"/>
      </c:catAx>
      <c:valAx>
        <c:axId val="95689344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87808"/>
        <c:crossesAt val="1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>
      <c:oddFooter>&amp;LJ. de Jong&amp;CPagina &amp;P&amp;R&amp;D</c:oddFooter>
    </c:headerFooter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200024</xdr:colOff>
      <xdr:row>6</xdr:row>
      <xdr:rowOff>109537</xdr:rowOff>
    </xdr:from>
    <xdr:to>
      <xdr:col>22</xdr:col>
      <xdr:colOff>133350</xdr:colOff>
      <xdr:row>31</xdr:row>
      <xdr:rowOff>38100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0.71281</cdr:x>
      <cdr:y>0.91889</cdr:y>
    </cdr:from>
    <cdr:to>
      <cdr:x>0.87652</cdr:x>
      <cdr:y>0.97417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4453902" y="4555657"/>
          <a:ext cx="1022973" cy="274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 b="1"/>
            <a:t>q x 1 mln. </a:t>
          </a:r>
        </a:p>
      </cdr:txBody>
    </cdr:sp>
  </cdr:relSizeAnchor>
  <cdr:relSizeAnchor xmlns:cdr="http://schemas.openxmlformats.org/drawingml/2006/chartDrawing">
    <cdr:from>
      <cdr:x>0.00529</cdr:x>
      <cdr:y>0.02974</cdr:y>
    </cdr:from>
    <cdr:to>
      <cdr:x>0.04902</cdr:x>
      <cdr:y>0.08699</cdr:y>
    </cdr:to>
    <cdr:sp macro="" textlink="">
      <cdr:nvSpPr>
        <cdr:cNvPr id="3" name="Tekstvak 2"/>
        <cdr:cNvSpPr txBox="1"/>
      </cdr:nvSpPr>
      <cdr:spPr>
        <a:xfrm xmlns:a="http://schemas.openxmlformats.org/drawingml/2006/main">
          <a:off x="33085" y="147465"/>
          <a:ext cx="273242" cy="283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 b="1"/>
            <a:t>€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djong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workbookViewId="0">
      <selection activeCell="A7" sqref="A7"/>
    </sheetView>
  </sheetViews>
  <sheetFormatPr defaultRowHeight="15" x14ac:dyDescent="0.25"/>
  <cols>
    <col min="1" max="1" width="11.85546875" style="3" customWidth="1"/>
    <col min="2" max="2" width="2.5703125" style="3" bestFit="1" customWidth="1"/>
    <col min="3" max="3" width="5.85546875" style="3" customWidth="1"/>
    <col min="4" max="5" width="2.7109375" style="3" customWidth="1"/>
    <col min="6" max="6" width="5.85546875" style="3" customWidth="1"/>
    <col min="7" max="8" width="9.140625" style="3"/>
    <col min="9" max="9" width="8.85546875" style="3" customWidth="1"/>
    <col min="10" max="11" width="9.140625" style="3"/>
    <col min="12" max="12" width="4.140625" style="3" customWidth="1"/>
    <col min="13" max="13" width="2.85546875" style="3" customWidth="1"/>
    <col min="14" max="14" width="5.140625" style="3" customWidth="1"/>
    <col min="15" max="15" width="9.140625" style="3"/>
    <col min="16" max="16" width="9.42578125" style="3" bestFit="1" customWidth="1"/>
    <col min="17" max="23" width="9.140625" style="3"/>
    <col min="24" max="24" width="9.140625" style="3" hidden="1" customWidth="1"/>
    <col min="25" max="25" width="27.7109375" style="3" hidden="1" customWidth="1"/>
    <col min="26" max="26" width="9.140625" style="3" hidden="1" customWidth="1"/>
    <col min="27" max="16384" width="9.140625" style="3"/>
  </cols>
  <sheetData>
    <row r="1" spans="1:26" ht="26.25" x14ac:dyDescent="0.4">
      <c r="A1" s="1" t="s">
        <v>33</v>
      </c>
      <c r="B1" s="2"/>
      <c r="C1" s="2"/>
    </row>
    <row r="2" spans="1:26" ht="15.75" x14ac:dyDescent="0.25">
      <c r="A2" s="4" t="s">
        <v>36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5.75" x14ac:dyDescent="0.25">
      <c r="A3" s="4" t="s">
        <v>18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15.75" x14ac:dyDescent="0.25">
      <c r="A4" s="4" t="s">
        <v>35</v>
      </c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6" ht="15.75" x14ac:dyDescent="0.25">
      <c r="A5" s="4" t="s">
        <v>37</v>
      </c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6" ht="15.75" x14ac:dyDescent="0.25">
      <c r="A6" s="4" t="s">
        <v>40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8" spans="1:26" ht="18.75" x14ac:dyDescent="0.3">
      <c r="A8" s="9" t="s">
        <v>0</v>
      </c>
      <c r="B8" s="10" t="s">
        <v>1</v>
      </c>
      <c r="C8" s="10">
        <v>-2</v>
      </c>
      <c r="D8" s="10" t="s">
        <v>2</v>
      </c>
      <c r="E8" s="10" t="s">
        <v>4</v>
      </c>
      <c r="F8" s="13">
        <v>10</v>
      </c>
      <c r="G8" s="11"/>
      <c r="L8" s="2" t="s">
        <v>2</v>
      </c>
      <c r="M8" s="2" t="s">
        <v>0</v>
      </c>
      <c r="N8" s="2" t="s">
        <v>5</v>
      </c>
      <c r="O8" s="2" t="s">
        <v>7</v>
      </c>
    </row>
    <row r="9" spans="1:26" ht="18.75" x14ac:dyDescent="0.3">
      <c r="A9" s="9" t="s">
        <v>3</v>
      </c>
      <c r="B9" s="10" t="s">
        <v>1</v>
      </c>
      <c r="C9" s="10">
        <v>-4</v>
      </c>
      <c r="D9" s="10" t="s">
        <v>2</v>
      </c>
      <c r="E9" s="10" t="s">
        <v>4</v>
      </c>
      <c r="F9" s="10">
        <f>F8</f>
        <v>10</v>
      </c>
      <c r="L9" s="2">
        <v>0</v>
      </c>
      <c r="M9" s="2">
        <f>-2*L9+$F$8</f>
        <v>10</v>
      </c>
      <c r="N9" s="2">
        <f>-4*L9+$F$9</f>
        <v>10</v>
      </c>
      <c r="O9" s="2">
        <f>$C$10</f>
        <v>2</v>
      </c>
    </row>
    <row r="10" spans="1:26" ht="18.75" x14ac:dyDescent="0.3">
      <c r="A10" s="10" t="s">
        <v>6</v>
      </c>
      <c r="B10" s="10" t="s">
        <v>1</v>
      </c>
      <c r="C10" s="13">
        <v>2</v>
      </c>
      <c r="D10" s="4"/>
      <c r="E10" s="4"/>
      <c r="F10" s="4"/>
      <c r="G10" s="11" t="str">
        <f>IF(OR(C10&lt;2,C10&gt;9),"Tel een getal tussen 0 en 7 bij 2 op","")</f>
        <v/>
      </c>
      <c r="L10" s="2">
        <v>0.5</v>
      </c>
      <c r="M10" s="2">
        <f t="shared" ref="M10:M19" si="0">-2*L10+$F$8</f>
        <v>9</v>
      </c>
      <c r="N10" s="2">
        <f t="shared" ref="N10:N19" si="1">-4*L10+$F$9</f>
        <v>8</v>
      </c>
      <c r="O10" s="2">
        <f t="shared" ref="O10:O19" si="2">$C$10</f>
        <v>2</v>
      </c>
    </row>
    <row r="11" spans="1:26" x14ac:dyDescent="0.25">
      <c r="L11" s="2">
        <v>1</v>
      </c>
      <c r="M11" s="2">
        <f t="shared" si="0"/>
        <v>8</v>
      </c>
      <c r="N11" s="2">
        <f t="shared" si="1"/>
        <v>6</v>
      </c>
      <c r="O11" s="2">
        <f t="shared" si="2"/>
        <v>2</v>
      </c>
    </row>
    <row r="12" spans="1:26" ht="15.75" x14ac:dyDescent="0.25">
      <c r="A12" s="4" t="s">
        <v>29</v>
      </c>
      <c r="B12" s="2"/>
      <c r="C12" s="2"/>
      <c r="D12" s="2"/>
      <c r="E12" s="2"/>
      <c r="F12" s="2"/>
      <c r="G12" s="2"/>
      <c r="H12" s="2"/>
      <c r="I12" s="2"/>
      <c r="J12" s="2"/>
      <c r="L12" s="2">
        <v>1.5</v>
      </c>
      <c r="M12" s="2">
        <f t="shared" si="0"/>
        <v>7</v>
      </c>
      <c r="N12" s="2">
        <f t="shared" si="1"/>
        <v>4</v>
      </c>
      <c r="O12" s="2">
        <f t="shared" si="2"/>
        <v>2</v>
      </c>
      <c r="X12" s="2" t="s">
        <v>8</v>
      </c>
      <c r="Y12" s="2"/>
      <c r="Z12" s="14">
        <f>(C10-F9)/C9</f>
        <v>2</v>
      </c>
    </row>
    <row r="13" spans="1:26" ht="15.75" x14ac:dyDescent="0.25">
      <c r="A13" s="6" t="s">
        <v>19</v>
      </c>
      <c r="B13" s="2"/>
      <c r="C13" s="2"/>
      <c r="D13" s="2"/>
      <c r="E13" s="2"/>
      <c r="F13" s="2"/>
      <c r="G13" s="2"/>
      <c r="H13" s="2"/>
      <c r="I13" s="12"/>
      <c r="J13" s="15" t="str">
        <f t="shared" ref="J13:J24" si="3">IF(I13&lt;&gt;"",IF(I13=Z12,"GOED","FOUT"),"")</f>
        <v/>
      </c>
      <c r="L13" s="2">
        <v>2</v>
      </c>
      <c r="M13" s="2">
        <f t="shared" si="0"/>
        <v>6</v>
      </c>
      <c r="N13" s="2">
        <f t="shared" si="1"/>
        <v>2</v>
      </c>
      <c r="O13" s="2">
        <f t="shared" si="2"/>
        <v>2</v>
      </c>
      <c r="X13" s="2" t="s">
        <v>9</v>
      </c>
      <c r="Y13" s="2"/>
      <c r="Z13" s="14">
        <f>Z12*C8+F8</f>
        <v>6</v>
      </c>
    </row>
    <row r="14" spans="1:26" ht="15.75" x14ac:dyDescent="0.25">
      <c r="A14" s="6" t="s">
        <v>20</v>
      </c>
      <c r="B14" s="2"/>
      <c r="C14" s="2"/>
      <c r="D14" s="2"/>
      <c r="E14" s="2"/>
      <c r="F14" s="2"/>
      <c r="G14" s="2"/>
      <c r="H14" s="2"/>
      <c r="I14" s="12"/>
      <c r="J14" s="15" t="str">
        <f t="shared" si="3"/>
        <v/>
      </c>
      <c r="L14" s="2">
        <v>2.5</v>
      </c>
      <c r="M14" s="2">
        <f t="shared" si="0"/>
        <v>5</v>
      </c>
      <c r="N14" s="2">
        <f t="shared" si="1"/>
        <v>0</v>
      </c>
      <c r="O14" s="2">
        <f t="shared" si="2"/>
        <v>2</v>
      </c>
      <c r="X14" s="2" t="s">
        <v>10</v>
      </c>
      <c r="Y14" s="2"/>
      <c r="Z14" s="14">
        <f>(Z13-C10)*Z12</f>
        <v>8</v>
      </c>
    </row>
    <row r="15" spans="1:26" ht="15.75" x14ac:dyDescent="0.25">
      <c r="A15" s="6" t="s">
        <v>21</v>
      </c>
      <c r="B15" s="2"/>
      <c r="C15" s="2"/>
      <c r="D15" s="2"/>
      <c r="E15" s="2"/>
      <c r="F15" s="2"/>
      <c r="G15" s="2"/>
      <c r="H15" s="2"/>
      <c r="I15" s="12"/>
      <c r="J15" s="15" t="str">
        <f t="shared" si="3"/>
        <v/>
      </c>
      <c r="L15" s="2">
        <v>3</v>
      </c>
      <c r="M15" s="2">
        <f t="shared" si="0"/>
        <v>4</v>
      </c>
      <c r="N15" s="2">
        <f t="shared" si="1"/>
        <v>-2</v>
      </c>
      <c r="O15" s="2">
        <f t="shared" si="2"/>
        <v>2</v>
      </c>
      <c r="X15" s="2" t="s">
        <v>11</v>
      </c>
      <c r="Y15" s="2"/>
      <c r="Z15" s="14">
        <f>Z12*Z13</f>
        <v>12</v>
      </c>
    </row>
    <row r="16" spans="1:26" ht="15.75" x14ac:dyDescent="0.25">
      <c r="A16" s="6" t="s">
        <v>22</v>
      </c>
      <c r="B16" s="2"/>
      <c r="C16" s="2"/>
      <c r="D16" s="2"/>
      <c r="E16" s="2"/>
      <c r="F16" s="2"/>
      <c r="G16" s="2"/>
      <c r="H16" s="2"/>
      <c r="I16" s="12"/>
      <c r="J16" s="15" t="str">
        <f t="shared" si="3"/>
        <v/>
      </c>
      <c r="L16" s="2">
        <v>3.5</v>
      </c>
      <c r="M16" s="2">
        <f t="shared" si="0"/>
        <v>3</v>
      </c>
      <c r="N16" s="2">
        <f t="shared" si="1"/>
        <v>-4</v>
      </c>
      <c r="O16" s="2">
        <f t="shared" si="2"/>
        <v>2</v>
      </c>
      <c r="X16" s="2" t="s">
        <v>13</v>
      </c>
      <c r="Y16" s="2"/>
      <c r="Z16" s="14">
        <f>C10*Z12</f>
        <v>4</v>
      </c>
    </row>
    <row r="17" spans="1:26" ht="15.75" x14ac:dyDescent="0.25">
      <c r="A17" s="6" t="s">
        <v>23</v>
      </c>
      <c r="B17" s="2"/>
      <c r="C17" s="2"/>
      <c r="D17" s="2"/>
      <c r="E17" s="2"/>
      <c r="F17" s="2"/>
      <c r="G17" s="2"/>
      <c r="H17" s="2"/>
      <c r="I17" s="12"/>
      <c r="J17" s="15" t="str">
        <f t="shared" si="3"/>
        <v/>
      </c>
      <c r="L17" s="2">
        <v>4</v>
      </c>
      <c r="M17" s="2">
        <f t="shared" si="0"/>
        <v>2</v>
      </c>
      <c r="N17" s="2">
        <f t="shared" si="1"/>
        <v>-6</v>
      </c>
      <c r="O17" s="2">
        <f t="shared" si="2"/>
        <v>2</v>
      </c>
      <c r="X17" s="2" t="s">
        <v>12</v>
      </c>
      <c r="Y17" s="2"/>
      <c r="Z17" s="14">
        <f>(F9/-C9)*((F9/-C9)*C8+F8)</f>
        <v>12.5</v>
      </c>
    </row>
    <row r="18" spans="1:26" ht="15.75" x14ac:dyDescent="0.25">
      <c r="A18" s="6" t="s">
        <v>24</v>
      </c>
      <c r="B18" s="2"/>
      <c r="C18" s="2"/>
      <c r="D18" s="2"/>
      <c r="E18" s="2"/>
      <c r="F18" s="2"/>
      <c r="G18" s="2"/>
      <c r="H18" s="2"/>
      <c r="I18" s="12"/>
      <c r="J18" s="15" t="str">
        <f t="shared" si="3"/>
        <v/>
      </c>
      <c r="L18" s="2">
        <v>4.5</v>
      </c>
      <c r="M18" s="2">
        <f t="shared" si="0"/>
        <v>1</v>
      </c>
      <c r="N18" s="2">
        <f t="shared" si="1"/>
        <v>-8</v>
      </c>
      <c r="O18" s="2">
        <f t="shared" si="2"/>
        <v>2</v>
      </c>
      <c r="X18" s="2" t="s">
        <v>14</v>
      </c>
      <c r="Y18" s="2"/>
      <c r="Z18" s="14">
        <f>Z17-(C10*(F9/-C9))</f>
        <v>7.5</v>
      </c>
    </row>
    <row r="19" spans="1:26" ht="15.75" x14ac:dyDescent="0.25">
      <c r="A19" s="6" t="s">
        <v>25</v>
      </c>
      <c r="B19" s="2"/>
      <c r="C19" s="2"/>
      <c r="D19" s="2"/>
      <c r="E19" s="2"/>
      <c r="F19" s="2"/>
      <c r="G19" s="2"/>
      <c r="H19" s="2"/>
      <c r="I19" s="12"/>
      <c r="J19" s="15" t="str">
        <f t="shared" si="3"/>
        <v/>
      </c>
      <c r="L19" s="2">
        <v>5</v>
      </c>
      <c r="M19" s="2">
        <f t="shared" si="0"/>
        <v>0</v>
      </c>
      <c r="N19" s="2">
        <f t="shared" si="1"/>
        <v>-10</v>
      </c>
      <c r="O19" s="2">
        <f t="shared" si="2"/>
        <v>2</v>
      </c>
      <c r="X19" s="2" t="s">
        <v>15</v>
      </c>
      <c r="Y19" s="2"/>
      <c r="Z19" s="14">
        <f>(F9/-C9)*C10</f>
        <v>5</v>
      </c>
    </row>
    <row r="20" spans="1:26" ht="15.75" x14ac:dyDescent="0.25">
      <c r="A20" s="6" t="s">
        <v>26</v>
      </c>
      <c r="B20" s="2"/>
      <c r="C20" s="2"/>
      <c r="D20" s="2"/>
      <c r="E20" s="2"/>
      <c r="F20" s="2"/>
      <c r="G20" s="2"/>
      <c r="H20" s="2"/>
      <c r="I20" s="12"/>
      <c r="J20" s="15" t="str">
        <f t="shared" si="3"/>
        <v/>
      </c>
      <c r="X20" s="2" t="s">
        <v>16</v>
      </c>
      <c r="Y20" s="2"/>
      <c r="Z20" s="14">
        <f>(F8-Z13)*Z12*0.5</f>
        <v>4</v>
      </c>
    </row>
    <row r="21" spans="1:26" ht="15.75" x14ac:dyDescent="0.25">
      <c r="A21" s="6" t="s">
        <v>27</v>
      </c>
      <c r="B21" s="2"/>
      <c r="C21" s="2"/>
      <c r="D21" s="2"/>
      <c r="E21" s="2"/>
      <c r="F21" s="2"/>
      <c r="G21" s="2"/>
      <c r="H21" s="2"/>
      <c r="I21" s="12"/>
      <c r="J21" s="15" t="str">
        <f t="shared" si="3"/>
        <v/>
      </c>
      <c r="X21" s="2" t="s">
        <v>17</v>
      </c>
      <c r="Y21" s="2"/>
      <c r="Z21" s="14">
        <f>Z14</f>
        <v>8</v>
      </c>
    </row>
    <row r="22" spans="1:26" ht="15.75" x14ac:dyDescent="0.25">
      <c r="A22" s="6" t="s">
        <v>28</v>
      </c>
      <c r="B22" s="2"/>
      <c r="C22" s="2"/>
      <c r="D22" s="2"/>
      <c r="E22" s="2"/>
      <c r="F22" s="2"/>
      <c r="G22" s="2"/>
      <c r="H22" s="2"/>
      <c r="I22" s="12"/>
      <c r="J22" s="15" t="str">
        <f t="shared" si="3"/>
        <v/>
      </c>
      <c r="X22" s="2" t="s">
        <v>30</v>
      </c>
      <c r="Y22" s="2"/>
      <c r="Z22" s="14">
        <f>(C10-2)*Z12</f>
        <v>0</v>
      </c>
    </row>
    <row r="23" spans="1:26" ht="15.75" x14ac:dyDescent="0.25">
      <c r="A23" s="6" t="s">
        <v>32</v>
      </c>
      <c r="B23" s="2"/>
      <c r="C23" s="2"/>
      <c r="D23" s="2"/>
      <c r="E23" s="2"/>
      <c r="F23" s="2"/>
      <c r="G23" s="2"/>
      <c r="H23" s="2"/>
      <c r="I23" s="12"/>
      <c r="J23" s="15" t="str">
        <f t="shared" si="3"/>
        <v/>
      </c>
      <c r="X23" s="2" t="s">
        <v>31</v>
      </c>
      <c r="Y23" s="2"/>
      <c r="Z23" s="14">
        <f>(F8-(C8*((F9-2)/-C9)+F8))*(F9-2)/-C9*0.5+(F9-2)/-C9*((C8*((F9-2)/-C9)+F8)-2)-Z20-Z21-Z22</f>
        <v>0</v>
      </c>
    </row>
    <row r="24" spans="1:26" ht="15.75" x14ac:dyDescent="0.25">
      <c r="A24" s="6" t="s">
        <v>39</v>
      </c>
      <c r="B24" s="2"/>
      <c r="C24" s="2"/>
      <c r="D24" s="2"/>
      <c r="E24" s="2"/>
      <c r="F24" s="2"/>
      <c r="G24" s="2"/>
      <c r="H24" s="2"/>
      <c r="I24" s="12"/>
      <c r="J24" s="15" t="str">
        <f t="shared" si="3"/>
        <v/>
      </c>
      <c r="Z24" s="2"/>
    </row>
    <row r="26" spans="1:26" x14ac:dyDescent="0.25">
      <c r="A26" s="2" t="s">
        <v>38</v>
      </c>
    </row>
    <row r="32" spans="1:26" x14ac:dyDescent="0.25">
      <c r="A32" s="7" t="s">
        <v>34</v>
      </c>
      <c r="B32" s="8"/>
    </row>
  </sheetData>
  <sheetProtection algorithmName="SHA-512" hashValue="gklqaU/nZeZmqVxLY+vGVEC+I9cyxGeTeAqDsZANKw1ch1SDnxp0xPVQTk6d/KTNxJSoWN+gLerwE3eaOX5N/g==" saltValue="KJ6Ju0sTddrKtFwXtd7vTA==" spinCount="100000" sheet="1" objects="1" scenarios="1"/>
  <hyperlinks>
    <hyperlink ref="A32" r:id="rId1" xr:uid="{00000000-0004-0000-0000-000000000000}"/>
  </hyperlinks>
  <pageMargins left="0.7" right="0.7" top="0.75" bottom="0.75" header="0.3" footer="0.3"/>
  <pageSetup paperSize="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2024-01-18T16:40:57Z</dcterms:modified>
</cp:coreProperties>
</file>